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brabers.sharepoint.com/sites/agrc/Financien/"/>
    </mc:Choice>
  </mc:AlternateContent>
  <xr:revisionPtr revIDLastSave="10" documentId="8_{02EB07E0-404F-4AAC-963B-45B0D18E4F8F}" xr6:coauthVersionLast="47" xr6:coauthVersionMax="47" xr10:uidLastSave="{6F6BA449-D67F-40C0-A820-CA32CC10807C}"/>
  <bookViews>
    <workbookView xWindow="390" yWindow="390" windowWidth="22440" windowHeight="20685" activeTab="1" xr2:uid="{00000000-000D-0000-FFFF-FFFF00000000}"/>
  </bookViews>
  <sheets>
    <sheet name="Vragenlijst" sheetId="2" r:id="rId1"/>
    <sheet name="Resultaat" sheetId="1" r:id="rId2"/>
  </sheets>
  <definedNames>
    <definedName name="_xlnm._FilterDatabase" localSheetId="1" hidden="1">Resultaat!$A$2:$B$20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2" l="1"/>
  <c r="D21" i="2"/>
  <c r="D20" i="2" l="1"/>
  <c r="D6" i="2"/>
  <c r="C4" i="2" l="1"/>
  <c r="C18" i="2"/>
  <c r="C14" i="2"/>
  <c r="C10" i="2"/>
  <c r="C6" i="2"/>
  <c r="D18" i="2" l="1"/>
  <c r="D15" i="2"/>
  <c r="D14" i="2" l="1"/>
  <c r="D8" i="2" l="1"/>
  <c r="B21" i="1" l="1"/>
  <c r="C21" i="2" s="1"/>
  <c r="B34" i="2"/>
  <c r="B28" i="2"/>
  <c r="B35" i="2" l="1"/>
  <c r="D16" i="2"/>
  <c r="D12" i="2"/>
  <c r="D11" i="2"/>
  <c r="D10" i="2"/>
  <c r="D4" i="2" l="1"/>
  <c r="B33" i="2" l="1"/>
  <c r="C12" i="2"/>
  <c r="C16" i="2"/>
  <c r="B32" i="2" l="1"/>
  <c r="B30" i="2"/>
  <c r="B40" i="2" l="1"/>
  <c r="B31" i="2" l="1"/>
  <c r="B39" i="2" s="1"/>
</calcChain>
</file>

<file path=xl/sharedStrings.xml><?xml version="1.0" encoding="utf-8"?>
<sst xmlns="http://schemas.openxmlformats.org/spreadsheetml/2006/main" count="70" uniqueCount="52">
  <si>
    <t xml:space="preserve">Live environment medium                                                                        </t>
  </si>
  <si>
    <t xml:space="preserve">Live environment heavy (&gt; 1000 messages / month)                              </t>
  </si>
  <si>
    <t xml:space="preserve">Live environment enterprise (&gt; 2500 messages / month)                       </t>
  </si>
  <si>
    <t>Kosten</t>
  </si>
  <si>
    <t xml:space="preserve">Live environment light (WebSupplier / Webbuyer)                                                       </t>
  </si>
  <si>
    <t>-</t>
  </si>
  <si>
    <t>Question</t>
  </si>
  <si>
    <t>Options</t>
  </si>
  <si>
    <t>1. Are you a Manufacturer or a Distributor?</t>
  </si>
  <si>
    <t xml:space="preserve">2. Do you want to use the Agro CloSer Websupplier or Webbuyer portal? </t>
  </si>
  <si>
    <r>
      <t xml:space="preserve">3. </t>
    </r>
    <r>
      <rPr>
        <b/>
        <sz val="11"/>
        <rFont val="Century Gothic"/>
        <family val="2"/>
        <scheme val="minor"/>
      </rPr>
      <t>Do you want to use the Agro CloSer message types and/or another format?</t>
    </r>
  </si>
  <si>
    <t>bi. If yes, please fill in the number of additional message types:</t>
  </si>
  <si>
    <t>a. Do you want to use EDI ORDER &amp; DESADV conform the Agro CloSer format?</t>
  </si>
  <si>
    <t>b. Do you want to use additional message types conform the Agro CloSer format?</t>
  </si>
  <si>
    <t>c. Do you want to use EDI ORDER &amp; DESADV conform another format?</t>
  </si>
  <si>
    <t>d. Do you want to use additional message types conform another format?</t>
  </si>
  <si>
    <t>di. If yes, please fill in the number of additional message types:</t>
  </si>
  <si>
    <t>4. How many messages you think you will be sending monthly?</t>
  </si>
  <si>
    <t>Overview specific cost items:</t>
  </si>
  <si>
    <t xml:space="preserve">Connection via Websupplier / Webbuyer Portal </t>
  </si>
  <si>
    <t>Connection Agro CloSer platform:</t>
  </si>
  <si>
    <t xml:space="preserve">Operating costs Agro CloSer platform: </t>
  </si>
  <si>
    <t>Amount</t>
  </si>
  <si>
    <t>Frequency</t>
  </si>
  <si>
    <t>yearly</t>
  </si>
  <si>
    <t>monthly</t>
  </si>
  <si>
    <t>one-off</t>
  </si>
  <si>
    <t>Distinguish one-off / annual costs</t>
  </si>
  <si>
    <t>Total one-off costs</t>
  </si>
  <si>
    <t>total annual costs</t>
  </si>
  <si>
    <t>5. Do you already have a GLN code for every individual business location</t>
  </si>
  <si>
    <t>a. For how many individual business locations do you need a GLN code?</t>
  </si>
  <si>
    <t xml:space="preserve">Entrance fee Agro CloSer              </t>
  </si>
  <si>
    <t>Entrance fee GLN code(s)</t>
  </si>
  <si>
    <t>Annual fee GLN code(s)</t>
  </si>
  <si>
    <t xml:space="preserve">Annual fee Membership contribution Agro CloSer                         </t>
  </si>
  <si>
    <t>Annual fee membership AgroConnect</t>
  </si>
  <si>
    <t>Track &amp; Trace calculation tool</t>
  </si>
  <si>
    <t>Non-recurring costs</t>
  </si>
  <si>
    <t>Entrance fee Agro CloSer</t>
  </si>
  <si>
    <t>Connection via Websupplier / Webbuyer Portal</t>
  </si>
  <si>
    <r>
      <t xml:space="preserve">   EDI ORDER &amp; DESADV, </t>
    </r>
    <r>
      <rPr>
        <b/>
        <sz val="11"/>
        <color theme="1"/>
        <rFont val="Arial"/>
        <family val="2"/>
      </rPr>
      <t>Stichting Agro CloSer format</t>
    </r>
  </si>
  <si>
    <r>
      <t xml:space="preserve">   EDI per aanvullend berichttype, </t>
    </r>
    <r>
      <rPr>
        <b/>
        <sz val="11"/>
        <color rgb="FF000000"/>
        <rFont val="Arial"/>
        <family val="2"/>
      </rPr>
      <t>Stichting Agro CloSer format</t>
    </r>
  </si>
  <si>
    <t>Regardless of company type</t>
  </si>
  <si>
    <t>Manufacturer</t>
  </si>
  <si>
    <t>Distributor</t>
  </si>
  <si>
    <t>Monthly costs</t>
  </si>
  <si>
    <t>Annual costs</t>
  </si>
  <si>
    <t xml:space="preserve">   EDI ORDER &amp; DESADV, different format</t>
  </si>
  <si>
    <t>GLN location code</t>
  </si>
  <si>
    <t xml:space="preserve">   EDI per additional message type, different format</t>
  </si>
  <si>
    <t xml:space="preserve">Annual costs participation fee Agro CloSer                   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</si>
</sst>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1" x14ac:knownFonts="1">
    <font>
      <sz val="11"/>
      <color theme="1"/>
      <name val="Century Gothic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6"/>
      <color theme="3"/>
      <name val="Arial"/>
      <family val="2"/>
    </font>
    <font>
      <b/>
      <sz val="11"/>
      <color theme="3"/>
      <name val="Arial"/>
      <family val="2"/>
    </font>
    <font>
      <sz val="11"/>
      <color rgb="FF000000"/>
      <name val="Cambria"/>
      <family val="1"/>
    </font>
    <font>
      <b/>
      <sz val="11"/>
      <color rgb="FF00B0F0"/>
      <name val="Arial"/>
      <family val="2"/>
    </font>
    <font>
      <sz val="11"/>
      <color theme="1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name val="Century Gothic"/>
      <family val="2"/>
      <scheme val="minor"/>
    </font>
    <font>
      <i/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entury Gothic"/>
      <family val="2"/>
      <scheme val="minor"/>
    </font>
    <font>
      <b/>
      <sz val="11"/>
      <color rgb="FF44546A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7" fillId="0" borderId="0" xfId="0" applyFont="1"/>
    <xf numFmtId="0" fontId="14" fillId="0" borderId="0" xfId="0" applyFont="1"/>
    <xf numFmtId="0" fontId="2" fillId="2" borderId="3" xfId="0" applyFont="1" applyFill="1" applyBorder="1"/>
    <xf numFmtId="0" fontId="8" fillId="0" borderId="4" xfId="0" applyFont="1" applyBorder="1"/>
    <xf numFmtId="0" fontId="2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10" fillId="0" borderId="6" xfId="0" applyFont="1" applyBorder="1"/>
    <xf numFmtId="0" fontId="8" fillId="0" borderId="12" xfId="0" applyFont="1" applyBorder="1"/>
    <xf numFmtId="0" fontId="8" fillId="0" borderId="13" xfId="0" applyFont="1" applyBorder="1"/>
    <xf numFmtId="0" fontId="9" fillId="0" borderId="9" xfId="0" applyFont="1" applyBorder="1"/>
    <xf numFmtId="0" fontId="2" fillId="0" borderId="14" xfId="0" applyFont="1" applyBorder="1"/>
    <xf numFmtId="0" fontId="10" fillId="0" borderId="10" xfId="0" applyFont="1" applyBorder="1"/>
    <xf numFmtId="44" fontId="6" fillId="0" borderId="6" xfId="1" applyFont="1" applyBorder="1"/>
    <xf numFmtId="44" fontId="6" fillId="0" borderId="2" xfId="1" applyFont="1" applyBorder="1"/>
    <xf numFmtId="44" fontId="16" fillId="0" borderId="2" xfId="1" applyFont="1" applyBorder="1" applyAlignment="1">
      <alignment vertical="center"/>
    </xf>
    <xf numFmtId="44" fontId="16" fillId="0" borderId="2" xfId="1" applyFont="1" applyBorder="1"/>
    <xf numFmtId="44" fontId="6" fillId="0" borderId="9" xfId="1" applyFont="1" applyBorder="1"/>
    <xf numFmtId="44" fontId="6" fillId="0" borderId="10" xfId="1" applyFont="1" applyBorder="1"/>
    <xf numFmtId="0" fontId="10" fillId="0" borderId="11" xfId="0" applyFont="1" applyBorder="1"/>
    <xf numFmtId="0" fontId="2" fillId="0" borderId="5" xfId="0" applyFont="1" applyBorder="1"/>
    <xf numFmtId="0" fontId="2" fillId="0" borderId="7" xfId="0" applyFont="1" applyBorder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4" fillId="0" borderId="16" xfId="0" applyFont="1" applyBorder="1" applyAlignment="1">
      <alignment horizontal="left" indent="1"/>
    </xf>
    <xf numFmtId="0" fontId="14" fillId="0" borderId="16" xfId="0" applyFont="1" applyBorder="1"/>
    <xf numFmtId="0" fontId="14" fillId="4" borderId="16" xfId="0" applyFont="1" applyFill="1" applyBorder="1" applyAlignment="1">
      <alignment horizontal="left" indent="1"/>
    </xf>
    <xf numFmtId="0" fontId="14" fillId="0" borderId="16" xfId="0" applyFont="1" applyBorder="1" applyAlignment="1">
      <alignment horizontal="left" indent="3"/>
    </xf>
    <xf numFmtId="0" fontId="15" fillId="4" borderId="21" xfId="0" applyFont="1" applyFill="1" applyBorder="1"/>
    <xf numFmtId="0" fontId="15" fillId="4" borderId="21" xfId="0" applyFont="1" applyFill="1" applyBorder="1" applyAlignment="1">
      <alignment horizontal="left"/>
    </xf>
    <xf numFmtId="0" fontId="14" fillId="4" borderId="18" xfId="0" applyFont="1" applyFill="1" applyBorder="1" applyAlignment="1">
      <alignment horizontal="left" indent="2"/>
    </xf>
    <xf numFmtId="0" fontId="13" fillId="5" borderId="15" xfId="0" applyFont="1" applyFill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0" xfId="0" applyAlignment="1">
      <alignment horizontal="left"/>
    </xf>
    <xf numFmtId="0" fontId="12" fillId="6" borderId="3" xfId="0" applyFont="1" applyFill="1" applyBorder="1"/>
    <xf numFmtId="0" fontId="12" fillId="6" borderId="4" xfId="0" applyFont="1" applyFill="1" applyBorder="1" applyAlignment="1">
      <alignment horizontal="right"/>
    </xf>
    <xf numFmtId="0" fontId="12" fillId="6" borderId="15" xfId="0" applyFont="1" applyFill="1" applyBorder="1" applyAlignment="1">
      <alignment horizontal="right"/>
    </xf>
    <xf numFmtId="0" fontId="0" fillId="7" borderId="16" xfId="0" applyFill="1" applyBorder="1" applyAlignment="1">
      <alignment horizontal="left" indent="1"/>
    </xf>
    <xf numFmtId="0" fontId="0" fillId="7" borderId="17" xfId="0" applyFill="1" applyBorder="1" applyAlignment="1">
      <alignment horizontal="right"/>
    </xf>
    <xf numFmtId="0" fontId="0" fillId="7" borderId="18" xfId="0" applyFill="1" applyBorder="1" applyAlignment="1">
      <alignment horizontal="left" indent="1"/>
    </xf>
    <xf numFmtId="0" fontId="0" fillId="7" borderId="20" xfId="0" applyFill="1" applyBorder="1" applyAlignment="1">
      <alignment horizontal="right"/>
    </xf>
    <xf numFmtId="0" fontId="15" fillId="4" borderId="3" xfId="0" applyFont="1" applyFill="1" applyBorder="1"/>
    <xf numFmtId="0" fontId="0" fillId="0" borderId="16" xfId="0" applyBorder="1"/>
    <xf numFmtId="164" fontId="0" fillId="7" borderId="0" xfId="1" applyNumberFormat="1" applyFont="1" applyFill="1" applyBorder="1" applyAlignment="1">
      <alignment horizontal="right"/>
    </xf>
    <xf numFmtId="164" fontId="0" fillId="7" borderId="19" xfId="1" applyNumberFormat="1" applyFont="1" applyFill="1" applyBorder="1" applyAlignment="1">
      <alignment horizontal="right"/>
    </xf>
    <xf numFmtId="164" fontId="0" fillId="4" borderId="23" xfId="1" applyNumberFormat="1" applyFont="1" applyFill="1" applyBorder="1" applyAlignment="1">
      <alignment horizontal="right"/>
    </xf>
    <xf numFmtId="164" fontId="0" fillId="0" borderId="17" xfId="0" applyNumberFormat="1" applyBorder="1" applyAlignment="1">
      <alignment horizontal="right"/>
    </xf>
    <xf numFmtId="164" fontId="0" fillId="4" borderId="23" xfId="0" applyNumberFormat="1" applyFill="1" applyBorder="1" applyAlignment="1">
      <alignment horizontal="right"/>
    </xf>
    <xf numFmtId="164" fontId="0" fillId="0" borderId="0" xfId="0" applyNumberFormat="1"/>
    <xf numFmtId="164" fontId="0" fillId="0" borderId="17" xfId="0" applyNumberFormat="1" applyBorder="1"/>
    <xf numFmtId="164" fontId="0" fillId="4" borderId="17" xfId="1" applyNumberFormat="1" applyFont="1" applyFill="1" applyBorder="1" applyAlignment="1">
      <alignment horizontal="right"/>
    </xf>
    <xf numFmtId="164" fontId="14" fillId="4" borderId="17" xfId="1" applyNumberFormat="1" applyFont="1" applyFill="1" applyBorder="1" applyAlignment="1">
      <alignment horizontal="right" indent="1"/>
    </xf>
    <xf numFmtId="164" fontId="0" fillId="4" borderId="17" xfId="0" applyNumberFormat="1" applyFill="1" applyBorder="1" applyAlignment="1">
      <alignment horizontal="right"/>
    </xf>
    <xf numFmtId="164" fontId="14" fillId="4" borderId="17" xfId="0" applyNumberFormat="1" applyFont="1" applyFill="1" applyBorder="1" applyAlignment="1">
      <alignment horizontal="right" indent="1"/>
    </xf>
    <xf numFmtId="164" fontId="0" fillId="4" borderId="20" xfId="0" applyNumberFormat="1" applyFill="1" applyBorder="1" applyAlignment="1">
      <alignment horizontal="right"/>
    </xf>
    <xf numFmtId="0" fontId="0" fillId="4" borderId="22" xfId="0" applyFill="1" applyBorder="1" applyAlignment="1">
      <alignment horizontal="left"/>
    </xf>
    <xf numFmtId="164" fontId="0" fillId="4" borderId="15" xfId="0" applyNumberFormat="1" applyFill="1" applyBorder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1"/>
    </xf>
    <xf numFmtId="0" fontId="13" fillId="0" borderId="0" xfId="0" applyFont="1"/>
    <xf numFmtId="0" fontId="17" fillId="0" borderId="0" xfId="0" applyFont="1" applyAlignment="1">
      <alignment horizontal="right" vertical="center" indent="2"/>
    </xf>
    <xf numFmtId="0" fontId="0" fillId="7" borderId="3" xfId="0" applyFill="1" applyBorder="1" applyAlignment="1">
      <alignment horizontal="left" indent="1"/>
    </xf>
    <xf numFmtId="44" fontId="0" fillId="7" borderId="15" xfId="1" applyFont="1" applyFill="1" applyBorder="1" applyAlignment="1">
      <alignment horizontal="right"/>
    </xf>
    <xf numFmtId="44" fontId="0" fillId="7" borderId="20" xfId="1" applyFont="1" applyFill="1" applyBorder="1" applyAlignment="1">
      <alignment horizontal="right"/>
    </xf>
    <xf numFmtId="0" fontId="0" fillId="7" borderId="0" xfId="0" applyFill="1" applyAlignment="1">
      <alignment horizontal="right"/>
    </xf>
    <xf numFmtId="0" fontId="12" fillId="6" borderId="21" xfId="0" applyFont="1" applyFill="1" applyBorder="1"/>
    <xf numFmtId="0" fontId="12" fillId="6" borderId="23" xfId="0" applyFont="1" applyFill="1" applyBorder="1" applyAlignment="1">
      <alignment horizontal="right"/>
    </xf>
    <xf numFmtId="164" fontId="0" fillId="7" borderId="4" xfId="1" applyNumberFormat="1" applyFont="1" applyFill="1" applyBorder="1" applyAlignment="1">
      <alignment horizontal="right"/>
    </xf>
    <xf numFmtId="0" fontId="0" fillId="7" borderId="15" xfId="0" applyFill="1" applyBorder="1" applyAlignment="1">
      <alignment horizontal="right"/>
    </xf>
    <xf numFmtId="0" fontId="19" fillId="0" borderId="0" xfId="0" applyFont="1"/>
    <xf numFmtId="164" fontId="0" fillId="0" borderId="0" xfId="0" applyNumberFormat="1" applyAlignment="1">
      <alignment horizontal="right"/>
    </xf>
    <xf numFmtId="0" fontId="14" fillId="4" borderId="16" xfId="0" applyFont="1" applyFill="1" applyBorder="1" applyAlignment="1">
      <alignment horizontal="left" indent="2"/>
    </xf>
    <xf numFmtId="0" fontId="0" fillId="7" borderId="19" xfId="0" applyFill="1" applyBorder="1" applyAlignment="1">
      <alignment horizontal="right"/>
    </xf>
    <xf numFmtId="0" fontId="0" fillId="7" borderId="4" xfId="0" applyFill="1" applyBorder="1" applyAlignment="1">
      <alignment horizontal="right"/>
    </xf>
    <xf numFmtId="0" fontId="12" fillId="3" borderId="21" xfId="0" applyFont="1" applyFill="1" applyBorder="1"/>
    <xf numFmtId="0" fontId="12" fillId="3" borderId="23" xfId="0" applyFont="1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0" borderId="17" xfId="0" applyBorder="1"/>
    <xf numFmtId="0" fontId="0" fillId="4" borderId="17" xfId="0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4" borderId="20" xfId="0" applyFill="1" applyBorder="1" applyAlignment="1">
      <alignment horizontal="left"/>
    </xf>
    <xf numFmtId="0" fontId="2" fillId="0" borderId="24" xfId="0" applyFont="1" applyBorder="1"/>
    <xf numFmtId="0" fontId="14" fillId="4" borderId="18" xfId="0" applyFont="1" applyFill="1" applyBorder="1" applyAlignment="1">
      <alignment horizontal="left" inden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164" fontId="0" fillId="4" borderId="1" xfId="1" applyNumberFormat="1" applyFont="1" applyFill="1" applyBorder="1" applyAlignment="1">
      <alignment horizontal="right"/>
    </xf>
    <xf numFmtId="164" fontId="0" fillId="4" borderId="26" xfId="0" applyNumberFormat="1" applyFill="1" applyBorder="1" applyAlignment="1">
      <alignment horizontal="right"/>
    </xf>
    <xf numFmtId="164" fontId="0" fillId="4" borderId="25" xfId="1" applyNumberFormat="1" applyFont="1" applyFill="1" applyBorder="1" applyAlignment="1">
      <alignment horizontal="right"/>
    </xf>
    <xf numFmtId="0" fontId="19" fillId="0" borderId="16" xfId="0" applyFont="1" applyBorder="1" applyAlignment="1">
      <alignment horizontal="left" wrapText="1"/>
    </xf>
    <xf numFmtId="3" fontId="0" fillId="4" borderId="20" xfId="0" applyNumberFormat="1" applyFill="1" applyBorder="1" applyAlignment="1">
      <alignment horizontal="left"/>
    </xf>
    <xf numFmtId="0" fontId="1" fillId="0" borderId="27" xfId="0" applyFont="1" applyBorder="1"/>
    <xf numFmtId="0" fontId="1" fillId="0" borderId="28" xfId="0" applyFont="1" applyBorder="1"/>
    <xf numFmtId="0" fontId="20" fillId="0" borderId="11" xfId="0" applyFont="1" applyBorder="1"/>
    <xf numFmtId="44" fontId="6" fillId="0" borderId="29" xfId="0" applyNumberFormat="1" applyFont="1" applyBorder="1"/>
    <xf numFmtId="44" fontId="6" fillId="0" borderId="10" xfId="0" applyNumberFormat="1" applyFont="1" applyBorder="1"/>
    <xf numFmtId="44" fontId="1" fillId="0" borderId="7" xfId="0" applyNumberFormat="1" applyFont="1" applyBorder="1"/>
    <xf numFmtId="44" fontId="1" fillId="0" borderId="2" xfId="0" applyNumberFormat="1" applyFont="1" applyBorder="1"/>
    <xf numFmtId="44" fontId="1" fillId="0" borderId="8" xfId="0" applyNumberFormat="1" applyFont="1" applyBorder="1"/>
    <xf numFmtId="44" fontId="1" fillId="0" borderId="9" xfId="0" applyNumberFormat="1" applyFont="1" applyBorder="1"/>
    <xf numFmtId="0" fontId="3" fillId="0" borderId="0" xfId="0" applyFont="1" applyAlignment="1">
      <alignment horizont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22">
    <dxf>
      <font>
        <color theme="0" tint="-0.24994659260841701"/>
      </font>
    </dxf>
    <dxf>
      <font>
        <color theme="0" tint="-0.2499465926084170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3152775</xdr:colOff>
      <xdr:row>0</xdr:row>
      <xdr:rowOff>657225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AB0330-D3EB-402F-8A1A-55F796216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277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l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Top Shadow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showGridLines="0" zoomScale="85" zoomScaleNormal="85" workbookViewId="0">
      <selection activeCell="D1" sqref="D1"/>
    </sheetView>
  </sheetViews>
  <sheetFormatPr defaultRowHeight="16.5" x14ac:dyDescent="0.3"/>
  <cols>
    <col min="1" max="1" width="99.25" bestFit="1" customWidth="1"/>
    <col min="2" max="2" width="36.875" style="26" bestFit="1" customWidth="1"/>
    <col min="3" max="3" width="41.125" style="26" customWidth="1"/>
    <col min="4" max="4" width="74.5" style="73" customWidth="1"/>
    <col min="5" max="5" width="11.25" bestFit="1" customWidth="1"/>
    <col min="6" max="6" width="9.625" bestFit="1" customWidth="1"/>
  </cols>
  <sheetData>
    <row r="1" spans="1:5" ht="78" customHeight="1" thickBot="1" x14ac:dyDescent="0.35"/>
    <row r="2" spans="1:5" ht="17.25" thickBot="1" x14ac:dyDescent="0.35">
      <c r="A2" s="78" t="s">
        <v>6</v>
      </c>
      <c r="B2" s="79" t="s">
        <v>7</v>
      </c>
      <c r="C2" s="34" t="s">
        <v>3</v>
      </c>
    </row>
    <row r="3" spans="1:5" ht="17.25" thickBot="1" x14ac:dyDescent="0.35">
      <c r="A3" s="27"/>
      <c r="B3" s="36"/>
      <c r="C3" s="35"/>
    </row>
    <row r="4" spans="1:5" ht="17.25" thickBot="1" x14ac:dyDescent="0.35">
      <c r="A4" s="31" t="s">
        <v>8</v>
      </c>
      <c r="B4" s="80" t="s">
        <v>5</v>
      </c>
      <c r="C4" s="48">
        <f>IF(B4="-",0,IF(B4="Manufacturer",Resultaat!#REF!,Resultaat!#REF!))</f>
        <v>0</v>
      </c>
      <c r="D4" s="88" t="str">
        <f>IF(B4="-","Please fill in what applies to you","")</f>
        <v>Please fill in what applies to you</v>
      </c>
    </row>
    <row r="5" spans="1:5" ht="17.25" thickBot="1" x14ac:dyDescent="0.35">
      <c r="A5" s="28"/>
      <c r="B5" s="36"/>
      <c r="C5" s="49"/>
    </row>
    <row r="6" spans="1:5" ht="17.25" thickBot="1" x14ac:dyDescent="0.35">
      <c r="A6" s="32" t="s">
        <v>9</v>
      </c>
      <c r="B6" s="80" t="s">
        <v>5</v>
      </c>
      <c r="C6" s="50">
        <f>IF(B6="Yes",Resultaat!B5,0)</f>
        <v>0</v>
      </c>
      <c r="D6" s="89" t="str">
        <f>IF(AND(B4&lt;&gt;"-",B6="-"),"Please fill in what applies to you",IF(AND(B4&lt;&gt;"-",B6="Yes"),"Please fill in question 5 below",""))</f>
        <v/>
      </c>
    </row>
    <row r="7" spans="1:5" ht="17.25" thickBot="1" x14ac:dyDescent="0.35">
      <c r="B7"/>
      <c r="C7" s="51"/>
    </row>
    <row r="8" spans="1:5" x14ac:dyDescent="0.3">
      <c r="A8" s="44" t="s">
        <v>10</v>
      </c>
      <c r="B8" s="81" t="s">
        <v>5</v>
      </c>
      <c r="C8" s="59"/>
      <c r="D8" s="88" t="str">
        <f>IF(AND(B4&lt;&gt;"-",B6="Yes"),"",IF(AND(B8="-",B4&lt;&gt;"-",B6&lt;&gt;"-"),"Please fill in what applies to you",""))</f>
        <v/>
      </c>
    </row>
    <row r="9" spans="1:5" x14ac:dyDescent="0.3">
      <c r="A9" s="45"/>
      <c r="B9" s="82"/>
      <c r="C9" s="52"/>
    </row>
    <row r="10" spans="1:5" x14ac:dyDescent="0.3">
      <c r="A10" s="29" t="s">
        <v>12</v>
      </c>
      <c r="B10" s="83" t="s">
        <v>5</v>
      </c>
      <c r="C10" s="53">
        <f>IF(B10="Yes",Resultaat!B7,0)</f>
        <v>0</v>
      </c>
      <c r="D10" s="88" t="str">
        <f>IF(AND(B10="-",OR(B8="Agro CloSer format only",B8="Agro CloSer format and other format")),"Please fill in what applies to you","")</f>
        <v/>
      </c>
      <c r="E10" s="63"/>
    </row>
    <row r="11" spans="1:5" x14ac:dyDescent="0.3">
      <c r="A11" s="29" t="s">
        <v>13</v>
      </c>
      <c r="B11" s="83" t="s">
        <v>5</v>
      </c>
      <c r="C11" s="54"/>
      <c r="D11" s="88" t="str">
        <f>IF(AND(B10&lt;&gt;"-",OR(B8="Agro CloSer format only",B8="Agro CloSer format and other format"),B11="-"),"Please fill in what applies to you","")</f>
        <v/>
      </c>
    </row>
    <row r="12" spans="1:5" x14ac:dyDescent="0.3">
      <c r="A12" s="75" t="s">
        <v>11</v>
      </c>
      <c r="B12" s="83"/>
      <c r="C12" s="53">
        <f>B12*Resultaat!B8</f>
        <v>0</v>
      </c>
      <c r="D12" s="88" t="str">
        <f>IF(AND(B11="Yes",B12=""),"Please fill in the number of messages","")</f>
        <v/>
      </c>
      <c r="E12" s="60"/>
    </row>
    <row r="13" spans="1:5" x14ac:dyDescent="0.3">
      <c r="A13" s="30"/>
      <c r="B13" s="84"/>
      <c r="C13" s="49"/>
      <c r="E13" s="62"/>
    </row>
    <row r="14" spans="1:5" x14ac:dyDescent="0.3">
      <c r="A14" s="29" t="s">
        <v>14</v>
      </c>
      <c r="B14" s="83" t="s">
        <v>5</v>
      </c>
      <c r="C14" s="55">
        <f>IF(B14="Yes",Resultaat!B9,0)</f>
        <v>0</v>
      </c>
      <c r="D14" s="88" t="str">
        <f>IF(
OR(
(AND(B8="Other format only",B14="-")),
(AND(B8="Agro CloSer format and other format",B10&lt;&gt;"-",B11="No",B14="-")),
(AND(B8="Agro CloSer format and other format",B10&lt;&gt;"-",B11="Yes",B12&lt;&gt;"",B14="-"))),
"Please fill in what applies to you","")</f>
        <v/>
      </c>
      <c r="E14" s="61"/>
    </row>
    <row r="15" spans="1:5" x14ac:dyDescent="0.3">
      <c r="A15" s="29" t="s">
        <v>15</v>
      </c>
      <c r="B15" s="83" t="s">
        <v>5</v>
      </c>
      <c r="C15" s="56"/>
      <c r="D15" s="88" t="str">
        <f>IF(AND(B14&lt;&gt;"-",B15="-"),"Please fill in what applies to you","")</f>
        <v/>
      </c>
      <c r="E15" s="61"/>
    </row>
    <row r="16" spans="1:5" ht="17.25" thickBot="1" x14ac:dyDescent="0.35">
      <c r="A16" s="33" t="s">
        <v>16</v>
      </c>
      <c r="B16" s="85"/>
      <c r="C16" s="57">
        <f>B16*Resultaat!B10</f>
        <v>0</v>
      </c>
      <c r="D16" s="88" t="str">
        <f>IF(AND(B15="Yes",B16=""),"Please fill in the number of messages","")</f>
        <v/>
      </c>
      <c r="E16" s="62"/>
    </row>
    <row r="17" spans="1:5" ht="17.25" thickBot="1" x14ac:dyDescent="0.35">
      <c r="A17" s="30"/>
      <c r="B17" s="36"/>
      <c r="C17" s="74"/>
      <c r="E17" s="61"/>
    </row>
    <row r="18" spans="1:5" ht="17.25" thickBot="1" x14ac:dyDescent="0.35">
      <c r="A18" s="32" t="s">
        <v>17</v>
      </c>
      <c r="B18" s="58" t="s">
        <v>5</v>
      </c>
      <c r="C18" s="92">
        <f>IF(B6="Yes",50,IF(AND(B18="&lt;1.000",B6="Yes"),Resultaat!B14,IF(AND(B18="&lt;1.000",B6="No"),Resultaat!B15,IF(B18="1.000 - 2.500",Resultaat!B16,IF(B18="&gt;2.500",Resultaat!B17,0)))))</f>
        <v>0</v>
      </c>
      <c r="D18" s="93" t="str">
        <f>IF(B18&lt;&gt;"-","",IF(OR((AND(B8="Agro CloSer format only",B11="Yes",B12&lt;&gt;"")),(AND(B8="Agro CloSer format only",B11="No")),(AND(B8="Other format only",B15="Yes",B16&lt;&gt;"")),(AND(B8="Other format only",B15="No")),(AND(B8="Agro CloSer format and other format",B15="Yes",B16&lt;&gt;"")),(AND(B8="Agro CloSer format and other format",B15="No"))),"Please fill in the number of messages",""))</f>
        <v/>
      </c>
      <c r="E18" s="61"/>
    </row>
    <row r="19" spans="1:5" ht="17.25" thickBot="1" x14ac:dyDescent="0.35">
      <c r="A19" s="3"/>
      <c r="E19" s="62"/>
    </row>
    <row r="20" spans="1:5" x14ac:dyDescent="0.3">
      <c r="A20" s="44" t="s">
        <v>30</v>
      </c>
      <c r="B20" s="81" t="s">
        <v>5</v>
      </c>
      <c r="C20" s="90"/>
      <c r="D20" s="88" t="str">
        <f>IF(OR(AND(B6="Yes",B20="-"),AND(B20="-",B18&lt;&gt;"-")),"Please fill in what applies to you",IF(OR(AND(B20&lt;&gt;"No",B21&lt;&gt;0),B20="Yes"),"You have completed the form. The total costs are listed in the overview below",IF(OR((AND(B10="Agro CloSer format only",B13="Yes",B14&lt;&gt;"")),(AND(B10="Agro CloSer format only",B13="No")),(AND(B10="Other format only",B16="Yes",B18&lt;&gt;"")),(AND(B10="Other format only",B16="No")),(AND(B10="Agro CloSer format and other format",B16="Yes",B18&lt;&gt;"")),(AND(B10="Agro CloSer format and other format",B18="No"))),"Please fill in the number of messages","")))</f>
        <v/>
      </c>
      <c r="E20" s="61"/>
    </row>
    <row r="21" spans="1:5" ht="17.25" thickBot="1" x14ac:dyDescent="0.35">
      <c r="A21" s="87" t="s">
        <v>31</v>
      </c>
      <c r="B21" s="94"/>
      <c r="C21" s="91">
        <f>IF(B20&lt;&gt;"No",0,Resultaat!B11+Resultaat!B21)</f>
        <v>0</v>
      </c>
      <c r="D21" s="88" t="str">
        <f>IF(OR(B20="-",B20="Yes"),"",IF(AND(B20="No",B21=0),"Please fill in the maximum number of locations for which you need a GLN code","You have completed the form. The total costs are listed in the overview below"))</f>
        <v/>
      </c>
      <c r="E21" s="62"/>
    </row>
    <row r="22" spans="1:5" x14ac:dyDescent="0.3">
      <c r="A22" s="3"/>
      <c r="E22" s="62"/>
    </row>
    <row r="23" spans="1:5" x14ac:dyDescent="0.3">
      <c r="A23" s="3"/>
      <c r="E23" s="62"/>
    </row>
    <row r="24" spans="1:5" x14ac:dyDescent="0.3">
      <c r="A24" s="3"/>
      <c r="E24" s="62"/>
    </row>
    <row r="25" spans="1:5" x14ac:dyDescent="0.3">
      <c r="A25" s="3"/>
      <c r="E25" s="62"/>
    </row>
    <row r="26" spans="1:5" ht="17.25" thickBot="1" x14ac:dyDescent="0.35">
      <c r="E26" s="61"/>
    </row>
    <row r="27" spans="1:5" ht="17.25" thickBot="1" x14ac:dyDescent="0.35">
      <c r="A27" s="37" t="s">
        <v>18</v>
      </c>
      <c r="B27" s="38" t="s">
        <v>22</v>
      </c>
      <c r="C27" s="38"/>
      <c r="D27" s="39" t="s">
        <v>23</v>
      </c>
      <c r="E27" s="61"/>
    </row>
    <row r="28" spans="1:5" x14ac:dyDescent="0.3">
      <c r="A28" s="65" t="s">
        <v>35</v>
      </c>
      <c r="B28" s="71">
        <f>Resultaat!B20</f>
        <v>550</v>
      </c>
      <c r="C28" s="77"/>
      <c r="D28" s="72" t="s">
        <v>24</v>
      </c>
      <c r="E28" s="61"/>
    </row>
    <row r="29" spans="1:5" x14ac:dyDescent="0.3">
      <c r="A29" s="40" t="s">
        <v>36</v>
      </c>
      <c r="B29" s="46" t="e">
        <f>Resultaat!#REF!</f>
        <v>#REF!</v>
      </c>
      <c r="C29" s="68"/>
      <c r="D29" s="41" t="s">
        <v>24</v>
      </c>
      <c r="E29" s="61"/>
    </row>
    <row r="30" spans="1:5" x14ac:dyDescent="0.3">
      <c r="A30" s="40" t="s">
        <v>32</v>
      </c>
      <c r="B30" s="46">
        <f>C4</f>
        <v>0</v>
      </c>
      <c r="C30" s="68"/>
      <c r="D30" s="41" t="s">
        <v>26</v>
      </c>
    </row>
    <row r="31" spans="1:5" x14ac:dyDescent="0.3">
      <c r="A31" s="40" t="s">
        <v>19</v>
      </c>
      <c r="B31" s="46">
        <f>C6</f>
        <v>0</v>
      </c>
      <c r="C31" s="68"/>
      <c r="D31" s="41" t="s">
        <v>26</v>
      </c>
      <c r="E31" s="64"/>
    </row>
    <row r="32" spans="1:5" x14ac:dyDescent="0.3">
      <c r="A32" s="40" t="s">
        <v>20</v>
      </c>
      <c r="B32" s="46">
        <f>C10+C12+C14+C16</f>
        <v>0</v>
      </c>
      <c r="C32" s="68"/>
      <c r="D32" s="41" t="s">
        <v>26</v>
      </c>
    </row>
    <row r="33" spans="1:4" x14ac:dyDescent="0.3">
      <c r="A33" s="40" t="s">
        <v>21</v>
      </c>
      <c r="B33" s="46">
        <f>C18</f>
        <v>0</v>
      </c>
      <c r="C33" s="68"/>
      <c r="D33" s="41" t="s">
        <v>25</v>
      </c>
    </row>
    <row r="34" spans="1:4" x14ac:dyDescent="0.3">
      <c r="A34" s="40" t="s">
        <v>33</v>
      </c>
      <c r="B34" s="46">
        <f>Resultaat!B11</f>
        <v>0</v>
      </c>
      <c r="C34" s="68"/>
      <c r="D34" s="41" t="s">
        <v>26</v>
      </c>
    </row>
    <row r="35" spans="1:4" ht="17.25" thickBot="1" x14ac:dyDescent="0.35">
      <c r="A35" s="42" t="s">
        <v>34</v>
      </c>
      <c r="B35" s="47">
        <f>Resultaat!B21</f>
        <v>0</v>
      </c>
      <c r="C35" s="76"/>
      <c r="D35" s="43" t="s">
        <v>24</v>
      </c>
    </row>
    <row r="37" spans="1:4" ht="17.25" thickBot="1" x14ac:dyDescent="0.35"/>
    <row r="38" spans="1:4" ht="17.25" thickBot="1" x14ac:dyDescent="0.35">
      <c r="A38" s="69" t="s">
        <v>27</v>
      </c>
      <c r="B38" s="70" t="s">
        <v>22</v>
      </c>
    </row>
    <row r="39" spans="1:4" x14ac:dyDescent="0.3">
      <c r="A39" s="65" t="s">
        <v>28</v>
      </c>
      <c r="B39" s="66">
        <f>B30+B31+B32+B34</f>
        <v>0</v>
      </c>
    </row>
    <row r="40" spans="1:4" ht="17.25" thickBot="1" x14ac:dyDescent="0.35">
      <c r="A40" s="42" t="s">
        <v>29</v>
      </c>
      <c r="B40" s="67" t="e">
        <f>B28+B29+B35+(B33*12)</f>
        <v>#REF!</v>
      </c>
    </row>
  </sheetData>
  <conditionalFormatting sqref="A8">
    <cfRule type="expression" dxfId="21" priority="13">
      <formula>$B$6&lt;&gt;"No"</formula>
    </cfRule>
  </conditionalFormatting>
  <conditionalFormatting sqref="A10:A11">
    <cfRule type="expression" dxfId="20" priority="3">
      <formula>OR($B$8="Uitsluitend Agro CloSer formaat",$B$8="Agro CloSer formaat en ander formaat",$B$8="-",$B$8="Other format only")</formula>
    </cfRule>
  </conditionalFormatting>
  <conditionalFormatting sqref="A12">
    <cfRule type="expression" dxfId="19" priority="2">
      <formula>$B$11&lt;&gt;"Yes"</formula>
    </cfRule>
  </conditionalFormatting>
  <conditionalFormatting sqref="A14:A15">
    <cfRule type="expression" dxfId="18" priority="1">
      <formula>AND($B$8&lt;&gt;"Other format only",$B$8&lt;&gt;"Agro CloSer format and other format")</formula>
    </cfRule>
  </conditionalFormatting>
  <conditionalFormatting sqref="A16">
    <cfRule type="expression" dxfId="17" priority="24">
      <formula>$B$15&lt;&gt;"Yes"</formula>
    </cfRule>
  </conditionalFormatting>
  <conditionalFormatting sqref="A18">
    <cfRule type="expression" dxfId="16" priority="12">
      <formula>$B$6&lt;&gt;"No"</formula>
    </cfRule>
  </conditionalFormatting>
  <conditionalFormatting sqref="A20">
    <cfRule type="expression" dxfId="15" priority="4">
      <formula>$B$6="Ja"</formula>
    </cfRule>
  </conditionalFormatting>
  <conditionalFormatting sqref="A21">
    <cfRule type="expression" dxfId="14" priority="5">
      <formula>$B$20&lt;&gt;"No"</formula>
    </cfRule>
  </conditionalFormatting>
  <conditionalFormatting sqref="B4">
    <cfRule type="cellIs" dxfId="13" priority="31" operator="equal">
      <formula>"-"</formula>
    </cfRule>
  </conditionalFormatting>
  <conditionalFormatting sqref="B6">
    <cfRule type="expression" dxfId="12" priority="29">
      <formula>AND(B4&lt;&gt;"-",B6="-")</formula>
    </cfRule>
  </conditionalFormatting>
  <conditionalFormatting sqref="B8">
    <cfRule type="expression" dxfId="11" priority="27">
      <formula>AND(B8="-",B4&lt;&gt;"-",B6&lt;&gt;"-",$B$6&lt;&gt;"Yes")</formula>
    </cfRule>
  </conditionalFormatting>
  <conditionalFormatting sqref="B10">
    <cfRule type="expression" dxfId="10" priority="28">
      <formula>AND(B10="-",OR(B8="Agro CloSer format only",B8="Agro CloSer format and other format"))</formula>
    </cfRule>
  </conditionalFormatting>
  <conditionalFormatting sqref="B11">
    <cfRule type="expression" dxfId="9" priority="26">
      <formula>AND(B10&lt;&gt;"-",OR(B8="Agro CloSer format only",B8="Agro CloSer format and other format"),B11="-")</formula>
    </cfRule>
  </conditionalFormatting>
  <conditionalFormatting sqref="B12">
    <cfRule type="expression" dxfId="8" priority="21">
      <formula>AND(OR(ISERROR(B12*1),ISBLANK(B12)),B11="Yes")</formula>
    </cfRule>
  </conditionalFormatting>
  <conditionalFormatting sqref="B14">
    <cfRule type="expression" dxfId="7" priority="18">
      <formula>$D$14&lt;&gt;""</formula>
    </cfRule>
  </conditionalFormatting>
  <conditionalFormatting sqref="B15">
    <cfRule type="expression" dxfId="6" priority="17">
      <formula>AND($B$14&lt;&gt;"-",$B$15="-")</formula>
    </cfRule>
  </conditionalFormatting>
  <conditionalFormatting sqref="B16">
    <cfRule type="expression" dxfId="5" priority="22">
      <formula>AND(OR(ISERROR(B16*1),ISBLANK(B16)),B15="Yes")</formula>
    </cfRule>
  </conditionalFormatting>
  <conditionalFormatting sqref="B18">
    <cfRule type="expression" dxfId="4" priority="16">
      <formula>$D$18="Please fill in the number of messages"</formula>
    </cfRule>
  </conditionalFormatting>
  <conditionalFormatting sqref="B20">
    <cfRule type="expression" dxfId="3" priority="6">
      <formula>OR($B$6="Yes",AND(B20="-",B18&lt;&gt;"-"))</formula>
    </cfRule>
  </conditionalFormatting>
  <conditionalFormatting sqref="B21">
    <cfRule type="expression" dxfId="2" priority="7">
      <formula>AND(B20="No",B21=0)</formula>
    </cfRule>
  </conditionalFormatting>
  <conditionalFormatting sqref="C11">
    <cfRule type="expression" dxfId="1" priority="48">
      <formula>#REF!="Nee"</formula>
    </cfRule>
  </conditionalFormatting>
  <conditionalFormatting sqref="C15">
    <cfRule type="expression" dxfId="0" priority="42">
      <formula>#REF!="Nee"</formula>
    </cfRule>
  </conditionalFormatting>
  <dataValidations count="6">
    <dataValidation type="list" allowBlank="1" showInputMessage="1" showErrorMessage="1" sqref="B4" xr:uid="{00000000-0002-0000-0000-000000000000}">
      <formula1>"-,Manufacturer,Distributor"</formula1>
    </dataValidation>
    <dataValidation type="list" allowBlank="1" showInputMessage="1" showErrorMessage="1" sqref="B7" xr:uid="{00000000-0002-0000-0000-000001000000}">
      <formula1>"-,Ja,Nee"</formula1>
    </dataValidation>
    <dataValidation type="list" allowBlank="1" showInputMessage="1" showErrorMessage="1" sqref="B18" xr:uid="{00000000-0002-0000-0000-000002000000}">
      <formula1>"-,0,&lt;1.000,1.000 - 2.500,&gt;2.500"</formula1>
    </dataValidation>
    <dataValidation type="list" allowBlank="1" showInputMessage="1" showErrorMessage="1" sqref="B8" xr:uid="{00000000-0002-0000-0000-000003000000}">
      <formula1>"-,Agro CloSer format only,Other format only, Agro CloSer format and other format"</formula1>
    </dataValidation>
    <dataValidation type="list" allowBlank="1" showInputMessage="1" showErrorMessage="1" sqref="B10:B11 B14:B15 B6 B20" xr:uid="{BD3C3A7A-2419-4B8D-B79C-FBFE9987AC66}">
      <formula1>"-,Yes,No"</formula1>
    </dataValidation>
    <dataValidation type="list" allowBlank="1" showInputMessage="1" showErrorMessage="1" sqref="B21" xr:uid="{D85AB199-791C-4B90-AF9A-A4C799BA22AC}">
      <formula1>"1,10,100,1.000,10.000"</formula1>
    </dataValidation>
  </dataValidation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8"/>
  <sheetViews>
    <sheetView tabSelected="1" zoomScale="115" zoomScaleNormal="115" workbookViewId="0">
      <selection activeCell="B27" sqref="B27"/>
    </sheetView>
  </sheetViews>
  <sheetFormatPr defaultRowHeight="16.5" x14ac:dyDescent="0.3"/>
  <cols>
    <col min="1" max="1" width="60.75" customWidth="1"/>
    <col min="2" max="2" width="26.875" customWidth="1"/>
    <col min="3" max="3" width="13.375" bestFit="1" customWidth="1"/>
    <col min="4" max="4" width="11.625" bestFit="1" customWidth="1"/>
    <col min="5" max="5" width="13.375" bestFit="1" customWidth="1"/>
    <col min="6" max="6" width="11.625" bestFit="1" customWidth="1"/>
  </cols>
  <sheetData>
    <row r="1" spans="1:6" ht="21" thickBot="1" x14ac:dyDescent="0.35">
      <c r="A1" s="2" t="s">
        <v>37</v>
      </c>
      <c r="B1" s="1"/>
      <c r="C1" s="104">
        <v>2026</v>
      </c>
      <c r="D1" s="104"/>
      <c r="E1" s="104">
        <v>2027</v>
      </c>
      <c r="F1" s="104"/>
    </row>
    <row r="2" spans="1:6" ht="17.25" thickBot="1" x14ac:dyDescent="0.35">
      <c r="A2" s="4"/>
      <c r="B2" s="5"/>
      <c r="C2" s="95"/>
      <c r="D2" s="96"/>
      <c r="E2" s="95"/>
      <c r="F2" s="96"/>
    </row>
    <row r="3" spans="1:6" ht="17.25" thickBot="1" x14ac:dyDescent="0.35">
      <c r="A3" s="21" t="s">
        <v>38</v>
      </c>
      <c r="B3" s="10" t="s">
        <v>43</v>
      </c>
      <c r="C3" s="97" t="s">
        <v>44</v>
      </c>
      <c r="D3" s="11" t="s">
        <v>45</v>
      </c>
      <c r="E3" s="97" t="s">
        <v>44</v>
      </c>
      <c r="F3" s="11" t="s">
        <v>45</v>
      </c>
    </row>
    <row r="4" spans="1:6" x14ac:dyDescent="0.3">
      <c r="A4" s="22" t="s">
        <v>39</v>
      </c>
      <c r="B4" s="15"/>
      <c r="C4" s="98">
        <v>2750</v>
      </c>
      <c r="D4" s="99">
        <v>750</v>
      </c>
      <c r="E4" s="98">
        <v>2750</v>
      </c>
      <c r="F4" s="99">
        <v>750</v>
      </c>
    </row>
    <row r="5" spans="1:6" x14ac:dyDescent="0.3">
      <c r="A5" s="23" t="s">
        <v>40</v>
      </c>
      <c r="B5" s="16">
        <v>3225</v>
      </c>
      <c r="C5" s="100"/>
      <c r="D5" s="101"/>
      <c r="E5" s="100"/>
      <c r="F5" s="101"/>
    </row>
    <row r="6" spans="1:6" x14ac:dyDescent="0.3">
      <c r="A6" s="23" t="s">
        <v>20</v>
      </c>
      <c r="B6" s="16"/>
      <c r="C6" s="100"/>
      <c r="D6" s="101"/>
      <c r="E6" s="100"/>
      <c r="F6" s="101"/>
    </row>
    <row r="7" spans="1:6" x14ac:dyDescent="0.3">
      <c r="A7" s="23" t="s">
        <v>41</v>
      </c>
      <c r="B7" s="16">
        <v>3225</v>
      </c>
      <c r="C7" s="100"/>
      <c r="D7" s="101"/>
      <c r="E7" s="100"/>
      <c r="F7" s="101"/>
    </row>
    <row r="8" spans="1:6" ht="16.5" customHeight="1" x14ac:dyDescent="0.3">
      <c r="A8" s="24" t="s">
        <v>42</v>
      </c>
      <c r="B8" s="16">
        <v>827</v>
      </c>
      <c r="C8" s="100"/>
      <c r="D8" s="101"/>
      <c r="E8" s="100"/>
      <c r="F8" s="101"/>
    </row>
    <row r="9" spans="1:6" ht="16.5" customHeight="1" x14ac:dyDescent="0.3">
      <c r="A9" s="23" t="s">
        <v>48</v>
      </c>
      <c r="B9" s="16">
        <v>6532</v>
      </c>
      <c r="C9" s="100"/>
      <c r="D9" s="101"/>
      <c r="E9" s="100"/>
      <c r="F9" s="101"/>
    </row>
    <row r="10" spans="1:6" ht="16.5" customHeight="1" x14ac:dyDescent="0.3">
      <c r="A10" s="23" t="s">
        <v>50</v>
      </c>
      <c r="B10" s="16">
        <v>3225</v>
      </c>
      <c r="C10" s="100"/>
      <c r="D10" s="101"/>
      <c r="E10" s="100"/>
      <c r="F10" s="101"/>
    </row>
    <row r="11" spans="1:6" ht="16.5" customHeight="1" thickBot="1" x14ac:dyDescent="0.35">
      <c r="A11" s="25" t="s">
        <v>49</v>
      </c>
      <c r="B11" s="25"/>
      <c r="C11" s="100"/>
      <c r="D11" s="101"/>
      <c r="E11" s="100"/>
      <c r="F11" s="101"/>
    </row>
    <row r="12" spans="1:6" ht="17.25" thickBot="1" x14ac:dyDescent="0.35">
      <c r="A12" s="13"/>
      <c r="B12" s="13"/>
      <c r="C12" s="100"/>
      <c r="D12" s="101"/>
      <c r="E12" s="100"/>
      <c r="F12" s="101"/>
    </row>
    <row r="13" spans="1:6" x14ac:dyDescent="0.3">
      <c r="A13" s="9" t="s">
        <v>46</v>
      </c>
      <c r="B13" s="15"/>
      <c r="C13" s="100"/>
      <c r="D13" s="101"/>
      <c r="E13" s="100"/>
      <c r="F13" s="101"/>
    </row>
    <row r="14" spans="1:6" x14ac:dyDescent="0.3">
      <c r="A14" s="7" t="s">
        <v>4</v>
      </c>
      <c r="B14" s="17">
        <v>0</v>
      </c>
      <c r="C14" s="100"/>
      <c r="D14" s="101"/>
      <c r="E14" s="100"/>
      <c r="F14" s="101"/>
    </row>
    <row r="15" spans="1:6" x14ac:dyDescent="0.3">
      <c r="A15" s="8" t="s">
        <v>0</v>
      </c>
      <c r="B15" s="18">
        <v>110</v>
      </c>
      <c r="C15" s="100"/>
      <c r="D15" s="101"/>
      <c r="E15" s="100"/>
      <c r="F15" s="101"/>
    </row>
    <row r="16" spans="1:6" x14ac:dyDescent="0.3">
      <c r="A16" s="7" t="s">
        <v>1</v>
      </c>
      <c r="B16" s="17">
        <v>221</v>
      </c>
      <c r="C16" s="100"/>
      <c r="D16" s="101"/>
      <c r="E16" s="100"/>
      <c r="F16" s="101"/>
    </row>
    <row r="17" spans="1:6" x14ac:dyDescent="0.3">
      <c r="A17" s="7" t="s">
        <v>2</v>
      </c>
      <c r="B17" s="17">
        <v>551</v>
      </c>
      <c r="C17" s="100"/>
      <c r="D17" s="101"/>
      <c r="E17" s="100"/>
      <c r="F17" s="101"/>
    </row>
    <row r="18" spans="1:6" ht="17.25" thickBot="1" x14ac:dyDescent="0.35">
      <c r="A18" s="12"/>
      <c r="B18" s="19"/>
      <c r="C18" s="100"/>
      <c r="D18" s="101"/>
      <c r="E18" s="100"/>
      <c r="F18" s="101"/>
    </row>
    <row r="19" spans="1:6" x14ac:dyDescent="0.3">
      <c r="A19" s="14" t="s">
        <v>47</v>
      </c>
      <c r="B19" s="20"/>
      <c r="C19" s="100"/>
      <c r="D19" s="101"/>
      <c r="E19" s="100"/>
      <c r="F19" s="101"/>
    </row>
    <row r="20" spans="1:6" x14ac:dyDescent="0.3">
      <c r="A20" s="6" t="s">
        <v>51</v>
      </c>
      <c r="B20" s="16">
        <v>550</v>
      </c>
      <c r="C20" s="100"/>
      <c r="D20" s="101"/>
      <c r="E20" s="100"/>
      <c r="F20" s="101"/>
    </row>
    <row r="21" spans="1:6" ht="17.25" thickBot="1" x14ac:dyDescent="0.35">
      <c r="A21" s="86" t="s">
        <v>49</v>
      </c>
      <c r="B21" s="19">
        <f>IF(Vragenlijst!B21=1,25,IF(Vragenlijst!B21=10,50,IF(Vragenlijst!B21=100,100,IF(Vragenlijst!B21=1000,150,IF(Vragenlijst!B21=10000,300,0)))))</f>
        <v>0</v>
      </c>
      <c r="C21" s="102"/>
      <c r="D21" s="103"/>
      <c r="E21" s="102"/>
      <c r="F21" s="103"/>
    </row>
    <row r="22" spans="1:6" x14ac:dyDescent="0.3">
      <c r="A22" s="1"/>
      <c r="B22" s="1"/>
    </row>
    <row r="23" spans="1:6" x14ac:dyDescent="0.3">
      <c r="A23" s="1"/>
      <c r="B23" s="1"/>
    </row>
    <row r="24" spans="1:6" x14ac:dyDescent="0.3">
      <c r="A24" s="1"/>
      <c r="B24" s="1"/>
    </row>
    <row r="25" spans="1:6" x14ac:dyDescent="0.3">
      <c r="A25" s="1"/>
      <c r="B25" s="1"/>
    </row>
    <row r="26" spans="1:6" x14ac:dyDescent="0.3">
      <c r="A26" s="1"/>
      <c r="B26" s="1"/>
    </row>
    <row r="27" spans="1:6" x14ac:dyDescent="0.3">
      <c r="A27" s="1"/>
      <c r="B27" s="1"/>
    </row>
    <row r="28" spans="1:6" x14ac:dyDescent="0.3">
      <c r="A28" s="1"/>
      <c r="B28" s="1"/>
    </row>
  </sheetData>
  <autoFilter ref="A2:B20" xr:uid="{00000000-0009-0000-0000-000001000000}"/>
  <mergeCells count="2">
    <mergeCell ref="C1:D1"/>
    <mergeCell ref="E1:F1"/>
  </mergeCells>
  <printOptions headings="1" gridLine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E7B8FB158B4709449DDB794BB4E7B12000BA470F76899FC8418661A8FFAA2BBC78" ma:contentTypeVersion="6" ma:contentTypeDescription="Een nieuw document maken." ma:contentTypeScope="" ma:versionID="bb0e9f5d3406c84fe59e9fbc933f0288">
  <xsd:schema xmlns:xsd="http://www.w3.org/2001/XMLSchema" xmlns:xs="http://www.w3.org/2001/XMLSchema" xmlns:p="http://schemas.microsoft.com/office/2006/metadata/properties" xmlns:ns2="cd126266-8c3a-401f-9773-74396daf6ba8" targetNamespace="http://schemas.microsoft.com/office/2006/metadata/properties" ma:root="true" ma:fieldsID="0bbff18451d72a48e50c3daba15152dc" ns2:_="">
    <xsd:import namespace="cd126266-8c3a-401f-9773-74396daf6ba8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26266-8c3a-401f-9773-74396daf6ba8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displayName="TaxKeywordTaxHTField" ma:hidden="true" ma:internalName="TaxKeywordTaxHTField" ma:readOnly="false">
      <xsd:simpleType>
        <xsd:restriction base="dms:Note"/>
      </xsd:simpleType>
    </xsd:element>
    <xsd:element name="TaxCatchAll" ma:index="9" nillable="true" ma:displayName="Taxonomy Catch All Column" ma:hidden="true" ma:list="{773e7346-59ed-4324-82fc-7f5f0f53613c}" ma:internalName="TaxCatchAll" ma:showField="CatchAllData" ma:web="cd126266-8c3a-401f-9773-74396daf6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73e7346-59ed-4324-82fc-7f5f0f53613c}" ma:internalName="TaxCatchAllLabel" ma:readOnly="true" ma:showField="CatchAllDataLabel" ma:web="cd126266-8c3a-401f-9773-74396daf6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126266-8c3a-401f-9773-74396daf6ba8" xsi:nil="true"/>
    <TaxKeywordTaxHTField xmlns="cd126266-8c3a-401f-9773-74396daf6ba8" xsi:nil="true"/>
  </documentManagement>
</p:properties>
</file>

<file path=customXml/itemProps1.xml><?xml version="1.0" encoding="utf-8"?>
<ds:datastoreItem xmlns:ds="http://schemas.openxmlformats.org/officeDocument/2006/customXml" ds:itemID="{82A74305-D6E1-4F65-A92A-6504A10364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A200C8-5214-4F6C-9146-1912457B7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126266-8c3a-401f-9773-74396daf6b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B1E82D-876B-4A4B-9813-CAFB0A382128}">
  <ds:schemaRefs>
    <ds:schemaRef ds:uri="cd126266-8c3a-401f-9773-74396daf6ba8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Vragenlijst</vt:lpstr>
      <vt:lpstr>Resultaat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Wytse Buma</dc:creator>
  <cp:lastModifiedBy>Varenkamp, Anne-Marie</cp:lastModifiedBy>
  <cp:lastPrinted>2019-04-26T10:21:28Z</cp:lastPrinted>
  <dcterms:created xsi:type="dcterms:W3CDTF">2019-04-02T07:42:49Z</dcterms:created>
  <dcterms:modified xsi:type="dcterms:W3CDTF">2026-01-23T09:15:05Z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0x010100E7B8FB158B4709449DDB794BB4E7B12000BA470F76899FC8418661A8FFAA2BBC78</vt:lpwstr>
  </property>
  <property fmtid="{D5CDD505-2E9C-101B-9397-08002B2CF9AE}" pid="3" name="Order">
    <vt:r8>11700</vt:r8>
  </property>
  <property fmtid="{D5CDD505-2E9C-101B-9397-08002B2CF9AE}" pid="4" name="TaxKeyword">
    <vt:lpwstr/>
  </property>
  <property fmtid="{D5CDD505-2E9C-101B-9397-08002B2CF9AE}" pid="5" name="LikedBy">
    <vt:lpwstr/>
  </property>
  <property fmtid="{D5CDD505-2E9C-101B-9397-08002B2CF9AE}" pid="6" name="RatedBy">
    <vt:lpwstr/>
  </property>
</Properties>
</file>