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1" documentId="14_{36720368-E908-4AF3-881A-E5AEAC1A0F4F}" xr6:coauthVersionLast="47" xr6:coauthVersionMax="47" xr10:uidLastSave="{AB4587E0-09C8-4A4E-AA28-CAD3E89C9AE0}"/>
  <bookViews>
    <workbookView xWindow="4680" yWindow="915" windowWidth="38700" windowHeight="2068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B11" i="1" l="1"/>
  <c r="D14" i="2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<sst xmlns="http://schemas.openxmlformats.org/spreadsheetml/2006/main" count="70" uniqueCount="53">
  <si>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</si>
  <si>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</si>
  <si>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</si>
  <si>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Distributeur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</si>
  <si>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</si>
  <si>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</si>
  <si>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</si>
  <si>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</si>
  <si>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</si>
  <si>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</si>
  <si>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</si>
  <si>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</si>
  <si>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</si>
  <si>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</si>
  <si>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</si>
  <si>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</si>
  <si>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</si>
  <si>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</si>
  <si>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</si>
  <si>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</si>
  <si>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</si>
  <si>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</si>
  <si>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</si>
  <si>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</si>
  <si>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</si>
  <si>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</si>
  <si>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</si>
  <si>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</si>
  <si>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</si>
  <si>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</si>
  <si>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</si>
  <si>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</si>
  <si>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</si>
  <si>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</si>
  <si>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</si>
  <si>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</si>
  <si>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</si>
  <si>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</si>
  <si>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outil de calcul</t>
  </si>
  <si>
    <t>Coûts non récurrents</t>
  </si>
  <si>
    <t>Indépendamment du type d'entreprise</t>
  </si>
  <si>
    <t>Fabricant</t>
  </si>
  <si>
    <t>Connexion via le fournisseur web / Webbuyer Portal</t>
  </si>
  <si>
    <t>Connexion à la platforme d' Agro CloSer:</t>
  </si>
  <si>
    <r>
      <t xml:space="preserve">   EDI ORDER &amp; DESADV,</t>
    </r>
    <r>
      <rPr>
        <b/>
        <sz val="11"/>
        <color theme="1"/>
        <rFont val="Arial"/>
        <family val="2"/>
      </rPr>
      <t xml:space="preserve"> Fondation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</si>
  <si>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Fondation Agro CloSer formaat </t>
    </r>
  </si>
  <si>
    <t>Coûts mensuels</t>
  </si>
  <si>
    <t>Coûts annuels contribution des participants agrocloser</t>
  </si>
  <si>
    <t>Coûts annuels</t>
  </si>
  <si>
    <t>Code de localisation GLN</t>
  </si>
  <si>
    <t xml:space="preserve">   EDI ORDER &amp; DESADV, format différent</t>
  </si>
  <si>
    <t xml:space="preserve">   EDI par type de message supplémentaire, format différent</t>
  </si>
  <si>
    <t>Droit d'entrée de l'Agro CloSer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</si>
</sst>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2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theme="8" tint="-0.499984740745262"/>
      <name val="Arial"/>
      <family val="2"/>
    </font>
    <font>
      <b/>
      <sz val="11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7" fillId="0" borderId="0" xfId="0" applyFont="1"/>
    <xf numFmtId="0" fontId="14" fillId="0" borderId="0" xfId="0" applyFont="1"/>
    <xf numFmtId="0" fontId="2" fillId="2" borderId="3" xfId="0" applyFont="1" applyFill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5" xfId="0" applyFont="1" applyBorder="1"/>
    <xf numFmtId="0" fontId="9" fillId="0" borderId="7" xfId="0" applyFont="1" applyBorder="1"/>
    <xf numFmtId="0" fontId="2" fillId="0" borderId="10" xfId="0" applyFont="1" applyBorder="1"/>
    <xf numFmtId="0" fontId="10" fillId="0" borderId="8" xfId="0" applyFont="1" applyBorder="1"/>
    <xf numFmtId="44" fontId="6" fillId="0" borderId="5" xfId="1" applyFont="1" applyBorder="1"/>
    <xf numFmtId="44" fontId="6" fillId="0" borderId="2" xfId="1" applyFont="1" applyBorder="1"/>
    <xf numFmtId="44" fontId="6" fillId="0" borderId="10" xfId="1" applyFont="1" applyBorder="1"/>
    <xf numFmtId="44" fontId="16" fillId="0" borderId="2" xfId="1" applyFont="1" applyBorder="1" applyAlignment="1">
      <alignment vertical="center"/>
    </xf>
    <xf numFmtId="44" fontId="16" fillId="0" borderId="2" xfId="1" applyFont="1" applyBorder="1"/>
    <xf numFmtId="44" fontId="6" fillId="0" borderId="7" xfId="1" applyFont="1" applyBorder="1"/>
    <xf numFmtId="44" fontId="6" fillId="0" borderId="8" xfId="1" applyFont="1" applyBorder="1"/>
    <xf numFmtId="0" fontId="2" fillId="0" borderId="6" xfId="0" applyFont="1" applyBorder="1"/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2" xfId="0" applyFont="1" applyBorder="1" applyAlignment="1">
      <alignment horizontal="left" indent="1"/>
    </xf>
    <xf numFmtId="0" fontId="14" fillId="0" borderId="12" xfId="0" applyFont="1" applyBorder="1"/>
    <xf numFmtId="0" fontId="14" fillId="4" borderId="12" xfId="0" applyFont="1" applyFill="1" applyBorder="1" applyAlignment="1">
      <alignment horizontal="left" indent="1"/>
    </xf>
    <xf numFmtId="0" fontId="14" fillId="0" borderId="12" xfId="0" applyFont="1" applyBorder="1" applyAlignment="1">
      <alignment horizontal="left" indent="3"/>
    </xf>
    <xf numFmtId="0" fontId="15" fillId="4" borderId="17" xfId="0" applyFont="1" applyFill="1" applyBorder="1"/>
    <xf numFmtId="0" fontId="15" fillId="4" borderId="17" xfId="0" applyFont="1" applyFill="1" applyBorder="1" applyAlignment="1">
      <alignment horizontal="left"/>
    </xf>
    <xf numFmtId="0" fontId="14" fillId="4" borderId="14" xfId="0" applyFont="1" applyFill="1" applyBorder="1" applyAlignment="1">
      <alignment horizontal="left" indent="2"/>
    </xf>
    <xf numFmtId="0" fontId="13" fillId="5" borderId="11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0" fillId="7" borderId="12" xfId="0" applyFill="1" applyBorder="1" applyAlignment="1">
      <alignment horizontal="left" indent="1"/>
    </xf>
    <xf numFmtId="0" fontId="0" fillId="7" borderId="13" xfId="0" applyFill="1" applyBorder="1" applyAlignment="1">
      <alignment horizontal="right"/>
    </xf>
    <xf numFmtId="0" fontId="0" fillId="7" borderId="14" xfId="0" applyFill="1" applyBorder="1" applyAlignment="1">
      <alignment horizontal="left" indent="1"/>
    </xf>
    <xf numFmtId="0" fontId="0" fillId="7" borderId="16" xfId="0" applyFill="1" applyBorder="1" applyAlignment="1">
      <alignment horizontal="right"/>
    </xf>
    <xf numFmtId="0" fontId="15" fillId="4" borderId="3" xfId="0" applyFont="1" applyFill="1" applyBorder="1"/>
    <xf numFmtId="0" fontId="0" fillId="0" borderId="12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15" xfId="1" applyNumberFormat="1" applyFont="1" applyFill="1" applyBorder="1" applyAlignment="1">
      <alignment horizontal="right"/>
    </xf>
    <xf numFmtId="164" fontId="0" fillId="4" borderId="19" xfId="1" applyNumberFormat="1" applyFon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4" borderId="19" xfId="0" applyNumberFormat="1" applyFill="1" applyBorder="1" applyAlignment="1">
      <alignment horizontal="right"/>
    </xf>
    <xf numFmtId="164" fontId="0" fillId="0" borderId="0" xfId="0" applyNumberFormat="1"/>
    <xf numFmtId="164" fontId="0" fillId="0" borderId="13" xfId="0" applyNumberFormat="1" applyBorder="1"/>
    <xf numFmtId="164" fontId="0" fillId="4" borderId="13" xfId="1" applyNumberFormat="1" applyFont="1" applyFill="1" applyBorder="1" applyAlignment="1">
      <alignment horizontal="right"/>
    </xf>
    <xf numFmtId="164" fontId="14" fillId="4" borderId="13" xfId="1" applyNumberFormat="1" applyFont="1" applyFill="1" applyBorder="1" applyAlignment="1">
      <alignment horizontal="right" indent="1"/>
    </xf>
    <xf numFmtId="164" fontId="0" fillId="4" borderId="13" xfId="0" applyNumberFormat="1" applyFill="1" applyBorder="1" applyAlignment="1">
      <alignment horizontal="right"/>
    </xf>
    <xf numFmtId="164" fontId="14" fillId="4" borderId="13" xfId="0" applyNumberFormat="1" applyFont="1" applyFill="1" applyBorder="1" applyAlignment="1">
      <alignment horizontal="right" indent="1"/>
    </xf>
    <xf numFmtId="164" fontId="0" fillId="4" borderId="16" xfId="0" applyNumberFormat="1" applyFill="1" applyBorder="1" applyAlignment="1">
      <alignment horizontal="right"/>
    </xf>
    <xf numFmtId="0" fontId="0" fillId="4" borderId="18" xfId="0" applyFill="1" applyBorder="1" applyAlignment="1">
      <alignment horizontal="left"/>
    </xf>
    <xf numFmtId="164" fontId="0" fillId="4" borderId="11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1" xfId="1" applyFont="1" applyFill="1" applyBorder="1" applyAlignment="1">
      <alignment horizontal="right"/>
    </xf>
    <xf numFmtId="44" fontId="0" fillId="7" borderId="16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17" xfId="0" applyFont="1" applyFill="1" applyBorder="1"/>
    <xf numFmtId="0" fontId="12" fillId="6" borderId="19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1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2" xfId="0" applyFont="1" applyFill="1" applyBorder="1" applyAlignment="1">
      <alignment horizontal="left" indent="2"/>
    </xf>
    <xf numFmtId="0" fontId="0" fillId="7" borderId="15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17" xfId="0" applyFont="1" applyFill="1" applyBorder="1"/>
    <xf numFmtId="0" fontId="12" fillId="3" borderId="19" xfId="0" applyFon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13" xfId="0" applyBorder="1"/>
    <xf numFmtId="0" fontId="0" fillId="4" borderId="13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4" borderId="16" xfId="0" applyFill="1" applyBorder="1" applyAlignment="1">
      <alignment horizontal="left"/>
    </xf>
    <xf numFmtId="0" fontId="2" fillId="0" borderId="20" xfId="0" applyFont="1" applyBorder="1"/>
    <xf numFmtId="0" fontId="14" fillId="4" borderId="14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4" borderId="21" xfId="1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left" wrapText="1"/>
    </xf>
    <xf numFmtId="3" fontId="0" fillId="4" borderId="16" xfId="0" applyNumberFormat="1" applyFill="1" applyBorder="1" applyAlignment="1">
      <alignment horizontal="left"/>
    </xf>
    <xf numFmtId="0" fontId="10" fillId="0" borderId="23" xfId="0" applyFont="1" applyBorder="1"/>
    <xf numFmtId="0" fontId="20" fillId="0" borderId="20" xfId="0" applyFont="1" applyBorder="1"/>
    <xf numFmtId="0" fontId="8" fillId="0" borderId="21" xfId="0" applyFont="1" applyBorder="1"/>
    <xf numFmtId="0" fontId="1" fillId="0" borderId="24" xfId="0" applyFont="1" applyBorder="1"/>
    <xf numFmtId="0" fontId="1" fillId="0" borderId="25" xfId="0" applyFont="1" applyBorder="1"/>
    <xf numFmtId="0" fontId="21" fillId="0" borderId="26" xfId="0" applyFont="1" applyBorder="1"/>
    <xf numFmtId="0" fontId="21" fillId="0" borderId="9" xfId="0" applyFont="1" applyBorder="1"/>
    <xf numFmtId="44" fontId="6" fillId="0" borderId="27" xfId="0" applyNumberFormat="1" applyFont="1" applyBorder="1"/>
    <xf numFmtId="44" fontId="6" fillId="0" borderId="8" xfId="0" applyNumberFormat="1" applyFont="1" applyBorder="1"/>
    <xf numFmtId="44" fontId="1" fillId="0" borderId="6" xfId="0" applyNumberFormat="1" applyFont="1" applyBorder="1"/>
    <xf numFmtId="44" fontId="1" fillId="0" borderId="2" xfId="0" applyNumberFormat="1" applyFont="1" applyBorder="1"/>
    <xf numFmtId="44" fontId="1" fillId="0" borderId="28" xfId="0" applyNumberFormat="1" applyFont="1" applyBorder="1"/>
    <xf numFmtId="44" fontId="1" fillId="0" borderId="7" xfId="0" applyNumberFormat="1" applyFont="1" applyBorder="1"/>
    <xf numFmtId="44" fontId="6" fillId="0" borderId="7" xfId="1" applyFont="1" applyFill="1" applyBorder="1"/>
    <xf numFmtId="44" fontId="6" fillId="0" borderId="20" xfId="1" applyFont="1" applyFill="1" applyBorder="1"/>
    <xf numFmtId="0" fontId="3" fillId="0" borderId="0" xfId="0" applyFont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21" bestFit="1" customWidth="1"/>
    <col min="3" max="3" width="41.125" style="21" customWidth="1"/>
    <col min="4" max="4" width="74.5" style="68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73" t="s">
        <v>7</v>
      </c>
      <c r="B2" s="74" t="s">
        <v>8</v>
      </c>
      <c r="C2" s="29" t="s">
        <v>4</v>
      </c>
    </row>
    <row r="3" spans="1:5" ht="17.25" thickBot="1" x14ac:dyDescent="0.35">
      <c r="A3" s="22"/>
      <c r="B3" s="31"/>
      <c r="C3" s="30"/>
    </row>
    <row r="4" spans="1:5" ht="17.25" thickBot="1" x14ac:dyDescent="0.35">
      <c r="A4" s="26" t="s">
        <v>9</v>
      </c>
      <c r="B4" s="75" t="s">
        <v>6</v>
      </c>
      <c r="C4" s="43">
        <f>IF(B4="-",0,IF(B4="Manufacturer",Resultaat!#REF!,Resultaat!#REF!))</f>
        <v>0</v>
      </c>
      <c r="D4" s="83" t="str">
        <f>IF(B4="-","Please fill in what applies to you","")</f>
        <v>Please fill in what applies to you</v>
      </c>
    </row>
    <row r="5" spans="1:5" ht="17.25" thickBot="1" x14ac:dyDescent="0.35">
      <c r="A5" s="23"/>
      <c r="B5" s="31"/>
      <c r="C5" s="44"/>
    </row>
    <row r="6" spans="1:5" ht="17.25" thickBot="1" x14ac:dyDescent="0.35">
      <c r="A6" s="27" t="s">
        <v>10</v>
      </c>
      <c r="B6" s="75" t="s">
        <v>6</v>
      </c>
      <c r="C6" s="45">
        <f>IF(B6="Yes",Resultaat!B5,0)</f>
        <v>0</v>
      </c>
      <c r="D6" s="84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46"/>
    </row>
    <row r="8" spans="1:5" x14ac:dyDescent="0.3">
      <c r="A8" s="39" t="s">
        <v>11</v>
      </c>
      <c r="B8" s="76" t="s">
        <v>6</v>
      </c>
      <c r="C8" s="54"/>
      <c r="D8" s="83" t="str">
        <f>IF(AND(B4&lt;&gt;"-",B6="Yes"),"",IF(AND(B8="-",B4&lt;&gt;"-",B6&lt;&gt;"-"),"Please fill in what applies to you",""))</f>
        <v/>
      </c>
    </row>
    <row r="9" spans="1:5" x14ac:dyDescent="0.3">
      <c r="A9" s="40"/>
      <c r="B9" s="77"/>
      <c r="C9" s="47"/>
    </row>
    <row r="10" spans="1:5" x14ac:dyDescent="0.3">
      <c r="A10" s="24" t="s">
        <v>13</v>
      </c>
      <c r="B10" s="78" t="s">
        <v>6</v>
      </c>
      <c r="C10" s="48">
        <f>IF(B10="Yes",Resultaat!B7,0)</f>
        <v>0</v>
      </c>
      <c r="D10" s="83" t="str">
        <f>IF(AND(B10="-",OR(B8="Agro CloSer format only",B8="Agro CloSer format and other format")),"Please fill in what applies to you","")</f>
        <v/>
      </c>
      <c r="E10" s="58"/>
    </row>
    <row r="11" spans="1:5" x14ac:dyDescent="0.3">
      <c r="A11" s="24" t="s">
        <v>14</v>
      </c>
      <c r="B11" s="78" t="s">
        <v>6</v>
      </c>
      <c r="C11" s="49"/>
      <c r="D11" s="83" t="str">
        <f>IF(AND(B10&lt;&gt;"-",OR(B8="Agro CloSer format only",B8="Agro CloSer format and other format"),B11="-"),"Please fill in what applies to you","")</f>
        <v/>
      </c>
    </row>
    <row r="12" spans="1:5" x14ac:dyDescent="0.3">
      <c r="A12" s="70" t="s">
        <v>12</v>
      </c>
      <c r="B12" s="78"/>
      <c r="C12" s="48">
        <f>B12*Resultaat!B8</f>
        <v>0</v>
      </c>
      <c r="D12" s="83" t="str">
        <f>IF(AND(B11="Yes",B12=""),"Please fill in the number of messages","")</f>
        <v/>
      </c>
      <c r="E12" s="55"/>
    </row>
    <row r="13" spans="1:5" x14ac:dyDescent="0.3">
      <c r="A13" s="25"/>
      <c r="B13" s="79"/>
      <c r="C13" s="44"/>
      <c r="E13" s="57"/>
    </row>
    <row r="14" spans="1:5" x14ac:dyDescent="0.3">
      <c r="A14" s="24" t="s">
        <v>15</v>
      </c>
      <c r="B14" s="78" t="s">
        <v>6</v>
      </c>
      <c r="C14" s="50">
        <f>IF(B14="Yes",Resultaat!B9,0)</f>
        <v>0</v>
      </c>
      <c r="D14" s="83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56"/>
    </row>
    <row r="15" spans="1:5" x14ac:dyDescent="0.3">
      <c r="A15" s="24" t="s">
        <v>16</v>
      </c>
      <c r="B15" s="78" t="s">
        <v>6</v>
      </c>
      <c r="C15" s="51"/>
      <c r="D15" s="83" t="str">
        <f>IF(AND(B14&lt;&gt;"-",B15="-"),"Please fill in what applies to you","")</f>
        <v/>
      </c>
      <c r="E15" s="56"/>
    </row>
    <row r="16" spans="1:5" ht="17.25" thickBot="1" x14ac:dyDescent="0.35">
      <c r="A16" s="28" t="s">
        <v>17</v>
      </c>
      <c r="B16" s="80"/>
      <c r="C16" s="52">
        <f>B16*Resultaat!B10</f>
        <v>0</v>
      </c>
      <c r="D16" s="83" t="str">
        <f>IF(AND(B15="Yes",B16=""),"Please fill in the number of messages","")</f>
        <v/>
      </c>
      <c r="E16" s="57"/>
    </row>
    <row r="17" spans="1:5" ht="17.25" thickBot="1" x14ac:dyDescent="0.35">
      <c r="A17" s="25"/>
      <c r="B17" s="31"/>
      <c r="C17" s="69"/>
      <c r="E17" s="56"/>
    </row>
    <row r="18" spans="1:5" ht="17.25" thickBot="1" x14ac:dyDescent="0.35">
      <c r="A18" s="27" t="s">
        <v>18</v>
      </c>
      <c r="B18" s="53" t="s">
        <v>6</v>
      </c>
      <c r="C18" s="87">
        <f>IF(B6="Yes",50,IF(AND(B18="&lt;1.000",B6="Yes"),Resultaat!B14,IF(AND(B18="&lt;1.000",B6="No"),Resultaat!B15,IF(B18="1.000 - 2.500",Resultaat!B16,IF(B18="&gt;2.500",Resultaat!B17,0)))))</f>
        <v>0</v>
      </c>
      <c r="D18" s="88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56"/>
    </row>
    <row r="19" spans="1:5" ht="17.25" thickBot="1" x14ac:dyDescent="0.35">
      <c r="A19" s="3"/>
      <c r="E19" s="57"/>
    </row>
    <row r="20" spans="1:5" x14ac:dyDescent="0.3">
      <c r="A20" s="39" t="s">
        <v>31</v>
      </c>
      <c r="B20" s="76" t="s">
        <v>6</v>
      </c>
      <c r="C20" s="85"/>
      <c r="D20" s="83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56"/>
    </row>
    <row r="21" spans="1:5" ht="17.25" thickBot="1" x14ac:dyDescent="0.35">
      <c r="A21" s="82" t="s">
        <v>32</v>
      </c>
      <c r="B21" s="89"/>
      <c r="C21" s="86">
        <f>IF(B20&lt;&gt;"No",0,Resultaat!B11+Resultaat!B21)</f>
        <v>0</v>
      </c>
      <c r="D21" s="83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57"/>
    </row>
    <row r="22" spans="1:5" x14ac:dyDescent="0.3">
      <c r="A22" s="3"/>
      <c r="E22" s="57"/>
    </row>
    <row r="23" spans="1:5" x14ac:dyDescent="0.3">
      <c r="A23" s="3"/>
      <c r="E23" s="57"/>
    </row>
    <row r="24" spans="1:5" x14ac:dyDescent="0.3">
      <c r="A24" s="3"/>
      <c r="E24" s="57"/>
    </row>
    <row r="25" spans="1:5" x14ac:dyDescent="0.3">
      <c r="A25" s="3"/>
      <c r="E25" s="57"/>
    </row>
    <row r="26" spans="1:5" ht="17.25" thickBot="1" x14ac:dyDescent="0.35">
      <c r="E26" s="56"/>
    </row>
    <row r="27" spans="1:5" ht="17.25" thickBot="1" x14ac:dyDescent="0.35">
      <c r="A27" s="32" t="s">
        <v>19</v>
      </c>
      <c r="B27" s="33" t="s">
        <v>23</v>
      </c>
      <c r="C27" s="33"/>
      <c r="D27" s="34" t="s">
        <v>24</v>
      </c>
      <c r="E27" s="56"/>
    </row>
    <row r="28" spans="1:5" x14ac:dyDescent="0.3">
      <c r="A28" s="60" t="s">
        <v>36</v>
      </c>
      <c r="B28" s="66">
        <f>Resultaat!B20</f>
        <v>550</v>
      </c>
      <c r="C28" s="72"/>
      <c r="D28" s="67" t="s">
        <v>25</v>
      </c>
      <c r="E28" s="56"/>
    </row>
    <row r="29" spans="1:5" x14ac:dyDescent="0.3">
      <c r="A29" s="35" t="s">
        <v>37</v>
      </c>
      <c r="B29" s="41" t="e">
        <f>Resultaat!#REF!</f>
        <v>#REF!</v>
      </c>
      <c r="C29" s="63"/>
      <c r="D29" s="36" t="s">
        <v>25</v>
      </c>
      <c r="E29" s="56"/>
    </row>
    <row r="30" spans="1:5" x14ac:dyDescent="0.3">
      <c r="A30" s="35" t="s">
        <v>33</v>
      </c>
      <c r="B30" s="41">
        <f>C4</f>
        <v>0</v>
      </c>
      <c r="C30" s="63"/>
      <c r="D30" s="36" t="s">
        <v>27</v>
      </c>
    </row>
    <row r="31" spans="1:5" x14ac:dyDescent="0.3">
      <c r="A31" s="35" t="s">
        <v>20</v>
      </c>
      <c r="B31" s="41">
        <f>C6</f>
        <v>0</v>
      </c>
      <c r="C31" s="63"/>
      <c r="D31" s="36" t="s">
        <v>27</v>
      </c>
      <c r="E31" s="59"/>
    </row>
    <row r="32" spans="1:5" x14ac:dyDescent="0.3">
      <c r="A32" s="35" t="s">
        <v>21</v>
      </c>
      <c r="B32" s="41">
        <f>C10+C12+C14+C16</f>
        <v>0</v>
      </c>
      <c r="C32" s="63"/>
      <c r="D32" s="36" t="s">
        <v>27</v>
      </c>
    </row>
    <row r="33" spans="1:4" x14ac:dyDescent="0.3">
      <c r="A33" s="35" t="s">
        <v>22</v>
      </c>
      <c r="B33" s="41">
        <f>C18</f>
        <v>0</v>
      </c>
      <c r="C33" s="63"/>
      <c r="D33" s="36" t="s">
        <v>26</v>
      </c>
    </row>
    <row r="34" spans="1:4" x14ac:dyDescent="0.3">
      <c r="A34" s="35" t="s">
        <v>34</v>
      </c>
      <c r="B34" s="41">
        <f>Resultaat!B11</f>
        <v>0</v>
      </c>
      <c r="C34" s="63"/>
      <c r="D34" s="36" t="s">
        <v>27</v>
      </c>
    </row>
    <row r="35" spans="1:4" ht="17.25" thickBot="1" x14ac:dyDescent="0.35">
      <c r="A35" s="37" t="s">
        <v>35</v>
      </c>
      <c r="B35" s="42">
        <f>Resultaat!B21</f>
        <v>0</v>
      </c>
      <c r="C35" s="71"/>
      <c r="D35" s="38" t="s">
        <v>25</v>
      </c>
    </row>
    <row r="37" spans="1:4" ht="17.25" thickBot="1" x14ac:dyDescent="0.35"/>
    <row r="38" spans="1:4" ht="17.25" thickBot="1" x14ac:dyDescent="0.35">
      <c r="A38" s="64" t="s">
        <v>28</v>
      </c>
      <c r="B38" s="65" t="s">
        <v>23</v>
      </c>
    </row>
    <row r="39" spans="1:4" x14ac:dyDescent="0.3">
      <c r="A39" s="60" t="s">
        <v>29</v>
      </c>
      <c r="B39" s="61">
        <f>B30+B31+B32+B34</f>
        <v>0</v>
      </c>
    </row>
    <row r="40" spans="1:4" ht="17.25" thickBot="1" x14ac:dyDescent="0.35">
      <c r="A40" s="37" t="s">
        <v>30</v>
      </c>
      <c r="B40" s="62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="115" zoomScaleNormal="115" workbookViewId="0">
      <selection activeCell="B28" sqref="B27:B28"/>
    </sheetView>
  </sheetViews>
  <sheetFormatPr defaultRowHeight="16.5" x14ac:dyDescent="0.3"/>
  <cols>
    <col min="1" max="1" width="60.75" customWidth="1"/>
    <col min="2" max="2" width="36.375" customWidth="1"/>
    <col min="3" max="6" width="11.625" bestFit="1" customWidth="1"/>
  </cols>
  <sheetData>
    <row r="1" spans="1:6" ht="21" thickBot="1" x14ac:dyDescent="0.35">
      <c r="A1" s="2" t="s">
        <v>38</v>
      </c>
      <c r="B1" s="1"/>
      <c r="C1" s="105">
        <v>2026</v>
      </c>
      <c r="D1" s="105"/>
      <c r="E1" s="105">
        <v>2027</v>
      </c>
      <c r="F1" s="105"/>
    </row>
    <row r="2" spans="1:6" ht="17.25" thickBot="1" x14ac:dyDescent="0.35">
      <c r="A2" s="4"/>
      <c r="B2" s="92"/>
      <c r="C2" s="93"/>
      <c r="D2" s="94"/>
      <c r="E2" s="93"/>
      <c r="F2" s="94"/>
    </row>
    <row r="3" spans="1:6" ht="17.25" thickBot="1" x14ac:dyDescent="0.35">
      <c r="A3" s="90" t="s">
        <v>39</v>
      </c>
      <c r="B3" s="91" t="s">
        <v>40</v>
      </c>
      <c r="C3" s="95" t="s">
        <v>41</v>
      </c>
      <c r="D3" s="96" t="s">
        <v>3</v>
      </c>
      <c r="E3" s="95" t="s">
        <v>41</v>
      </c>
      <c r="F3" s="96" t="s">
        <v>3</v>
      </c>
    </row>
    <row r="4" spans="1:6" x14ac:dyDescent="0.3">
      <c r="A4" s="1" t="s">
        <v>52</v>
      </c>
      <c r="B4" s="12"/>
      <c r="C4" s="97">
        <v>2750</v>
      </c>
      <c r="D4" s="98">
        <v>750</v>
      </c>
      <c r="E4" s="97">
        <v>2750</v>
      </c>
      <c r="F4" s="98">
        <v>750</v>
      </c>
    </row>
    <row r="5" spans="1:6" x14ac:dyDescent="0.3">
      <c r="A5" s="19" t="s">
        <v>42</v>
      </c>
      <c r="B5" s="13">
        <v>3225</v>
      </c>
      <c r="C5" s="99"/>
      <c r="D5" s="100"/>
      <c r="E5" s="99"/>
      <c r="F5" s="100"/>
    </row>
    <row r="6" spans="1:6" x14ac:dyDescent="0.3">
      <c r="A6" s="19" t="s">
        <v>43</v>
      </c>
      <c r="B6" s="13"/>
      <c r="C6" s="99"/>
      <c r="D6" s="100"/>
      <c r="E6" s="99"/>
      <c r="F6" s="100"/>
    </row>
    <row r="7" spans="1:6" x14ac:dyDescent="0.3">
      <c r="A7" s="19" t="s">
        <v>44</v>
      </c>
      <c r="B7" s="13">
        <v>3225</v>
      </c>
      <c r="C7" s="99"/>
      <c r="D7" s="100"/>
      <c r="E7" s="99"/>
      <c r="F7" s="100"/>
    </row>
    <row r="8" spans="1:6" ht="16.5" customHeight="1" x14ac:dyDescent="0.3">
      <c r="A8" s="20" t="s">
        <v>45</v>
      </c>
      <c r="B8" s="13">
        <v>827</v>
      </c>
      <c r="C8" s="99"/>
      <c r="D8" s="100"/>
      <c r="E8" s="99"/>
      <c r="F8" s="100"/>
    </row>
    <row r="9" spans="1:6" ht="16.5" customHeight="1" x14ac:dyDescent="0.3">
      <c r="A9" s="19" t="s">
        <v>50</v>
      </c>
      <c r="B9" s="13">
        <v>6532</v>
      </c>
      <c r="C9" s="99"/>
      <c r="D9" s="100"/>
      <c r="E9" s="99"/>
      <c r="F9" s="100"/>
    </row>
    <row r="10" spans="1:6" ht="16.5" customHeight="1" x14ac:dyDescent="0.3">
      <c r="A10" s="19" t="s">
        <v>51</v>
      </c>
      <c r="B10" s="13">
        <v>3225</v>
      </c>
      <c r="C10" s="99"/>
      <c r="D10" s="100"/>
      <c r="E10" s="99"/>
      <c r="F10" s="100"/>
    </row>
    <row r="11" spans="1:6" ht="16.5" customHeight="1" thickBot="1" x14ac:dyDescent="0.35">
      <c r="A11" s="81" t="s">
        <v>49</v>
      </c>
      <c r="B11" s="103">
        <f>IF(OR(Vragenlijst!B21=1,Vragenlijst!B21=10),50,IF(Vragenlijst!B21=100,75,IF(Vragenlijst!B21=1000,125,IF(Vragenlijst!B21=10000,255,0))))</f>
        <v>0</v>
      </c>
      <c r="C11" s="99"/>
      <c r="D11" s="100"/>
      <c r="E11" s="99"/>
      <c r="F11" s="100"/>
    </row>
    <row r="12" spans="1:6" ht="17.25" thickBot="1" x14ac:dyDescent="0.35">
      <c r="A12" s="10"/>
      <c r="B12" s="14"/>
      <c r="C12" s="99"/>
      <c r="D12" s="100"/>
      <c r="E12" s="99"/>
      <c r="F12" s="100"/>
    </row>
    <row r="13" spans="1:6" x14ac:dyDescent="0.3">
      <c r="A13" s="8" t="s">
        <v>46</v>
      </c>
      <c r="B13" s="12"/>
      <c r="C13" s="99"/>
      <c r="D13" s="100"/>
      <c r="E13" s="99"/>
      <c r="F13" s="100"/>
    </row>
    <row r="14" spans="1:6" x14ac:dyDescent="0.3">
      <c r="A14" s="6" t="s">
        <v>5</v>
      </c>
      <c r="B14" s="15">
        <v>0</v>
      </c>
      <c r="C14" s="99"/>
      <c r="D14" s="100"/>
      <c r="E14" s="99"/>
      <c r="F14" s="100"/>
    </row>
    <row r="15" spans="1:6" x14ac:dyDescent="0.3">
      <c r="A15" s="7" t="s">
        <v>0</v>
      </c>
      <c r="B15" s="16">
        <v>110</v>
      </c>
      <c r="C15" s="99"/>
      <c r="D15" s="100"/>
      <c r="E15" s="99"/>
      <c r="F15" s="100"/>
    </row>
    <row r="16" spans="1:6" x14ac:dyDescent="0.3">
      <c r="A16" s="6" t="s">
        <v>1</v>
      </c>
      <c r="B16" s="15">
        <v>221</v>
      </c>
      <c r="C16" s="99"/>
      <c r="D16" s="100"/>
      <c r="E16" s="99"/>
      <c r="F16" s="100"/>
    </row>
    <row r="17" spans="1:6" x14ac:dyDescent="0.3">
      <c r="A17" s="6" t="s">
        <v>2</v>
      </c>
      <c r="B17" s="15">
        <v>551</v>
      </c>
      <c r="C17" s="99"/>
      <c r="D17" s="100"/>
      <c r="E17" s="99"/>
      <c r="F17" s="100"/>
    </row>
    <row r="18" spans="1:6" ht="17.25" thickBot="1" x14ac:dyDescent="0.35">
      <c r="A18" s="9"/>
      <c r="B18" s="17"/>
      <c r="C18" s="99"/>
      <c r="D18" s="100"/>
      <c r="E18" s="99"/>
      <c r="F18" s="100"/>
    </row>
    <row r="19" spans="1:6" x14ac:dyDescent="0.3">
      <c r="A19" s="11" t="s">
        <v>48</v>
      </c>
      <c r="B19" s="18"/>
      <c r="C19" s="99"/>
      <c r="D19" s="100"/>
      <c r="E19" s="99"/>
      <c r="F19" s="100"/>
    </row>
    <row r="20" spans="1:6" x14ac:dyDescent="0.3">
      <c r="A20" s="5" t="s">
        <v>47</v>
      </c>
      <c r="B20" s="13">
        <v>550</v>
      </c>
      <c r="C20" s="99"/>
      <c r="D20" s="100"/>
      <c r="E20" s="99"/>
      <c r="F20" s="100"/>
    </row>
    <row r="21" spans="1:6" ht="17.25" thickBot="1" x14ac:dyDescent="0.35">
      <c r="A21" s="81" t="s">
        <v>49</v>
      </c>
      <c r="B21" s="104">
        <f>IF(Vragenlijst!B21=1,25,IF(Vragenlijst!B21=10,50,IF(Vragenlijst!B21=100,100,IF(Vragenlijst!B21=1000,150,IF(Vragenlijst!B21=10000,300,0)))))</f>
        <v>0</v>
      </c>
      <c r="C21" s="101"/>
      <c r="D21" s="102"/>
      <c r="E21" s="101"/>
      <c r="F21" s="102"/>
    </row>
    <row r="22" spans="1:6" x14ac:dyDescent="0.3">
      <c r="A22" s="1"/>
      <c r="B22" s="1"/>
    </row>
    <row r="23" spans="1:6" x14ac:dyDescent="0.3">
      <c r="A23" s="1"/>
      <c r="B23" s="1"/>
    </row>
    <row r="24" spans="1:6" x14ac:dyDescent="0.3">
      <c r="A24" s="1"/>
      <c r="B24" s="1"/>
    </row>
    <row r="25" spans="1:6" x14ac:dyDescent="0.3">
      <c r="A25" s="1"/>
      <c r="B25" s="1"/>
    </row>
    <row r="26" spans="1:6" x14ac:dyDescent="0.3">
      <c r="A26" s="1"/>
      <c r="B26" s="1"/>
    </row>
    <row r="27" spans="1:6" x14ac:dyDescent="0.3">
      <c r="A27" s="1"/>
      <c r="B27" s="1"/>
    </row>
    <row r="28" spans="1:6" x14ac:dyDescent="0.3">
      <c r="A28" s="1"/>
      <c r="B28" s="1"/>
    </row>
    <row r="29" spans="1:6" x14ac:dyDescent="0.3">
      <c r="A29" s="1"/>
    </row>
    <row r="30" spans="1:6" x14ac:dyDescent="0.3">
      <c r="A30" s="1"/>
    </row>
    <row r="32" spans="1:6" x14ac:dyDescent="0.3">
      <c r="A32" s="1"/>
    </row>
    <row r="35" spans="1:1" x14ac:dyDescent="0.3">
      <c r="A35" s="1"/>
    </row>
    <row r="36" spans="1:1" x14ac:dyDescent="0.3">
      <c r="A36" s="1"/>
    </row>
    <row r="40" spans="1:1" x14ac:dyDescent="0.3">
      <c r="A40" s="1"/>
    </row>
  </sheetData>
  <autoFilter ref="A2:B20" xr:uid="{00000000-0009-0000-0000-000001000000}"/>
  <mergeCells count="2">
    <mergeCell ref="C1:D1"/>
    <mergeCell ref="E1:F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bb0e9f5d3406c84fe59e9fbc933f0288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0bbff18451d72a48e50c3daba15152dc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44B91-6AB7-40FE-9A9B-97DB02AA9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cd126266-8c3a-401f-9773-74396daf6ba8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Varenkamp, Anne-Marie</cp:lastModifiedBy>
  <cp:lastPrinted>2019-04-26T10:21:28Z</cp:lastPrinted>
  <dcterms:created xsi:type="dcterms:W3CDTF">2019-04-02T07:42:49Z</dcterms:created>
  <dcterms:modified xsi:type="dcterms:W3CDTF">2026-01-23T09:15:19Z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