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12" documentId="8_{625DCFB2-5D45-4B11-A037-E2CC7EE5B4B0}" xr6:coauthVersionLast="47" xr6:coauthVersionMax="47" xr10:uidLastSave="{98369F06-2CCC-4B21-8E72-51173E2D934C}"/>
  <bookViews>
    <workbookView xWindow="5610" yWindow="930" windowWidth="18405" windowHeight="15345" firstSheet="1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B11" i="1" l="1"/>
  <c r="D14" i="2"/>
  <c r="D8" i="2" l="1"/>
  <c r="B21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<sst xmlns="http://schemas.openxmlformats.org/spreadsheetml/2006/main" count="70" uniqueCount="53">
  <si>
    <t>Question</t>
  </si>
  <si>
    <t>Options</t>
  </si>
  <si>
    <t>Kosten</t>
  </si>
  <si>
    <t>1. Are you a Manufacturer or a Distributor?</t>
  </si>
  <si>
    <t>-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</si>
  <si>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</si>
  <si>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</si>
  <si>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a. Do you want to use EDI ORDER &amp; DESADV conform the Agro CloSer format?</t>
  </si>
  <si>
    <t>b. Do you want to use additional message types conform the Agro CloSer format?</t>
  </si>
  <si>
    <t>bi. If yes, please fill in the number of additional message types: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</si>
  <si>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</si>
  <si>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</si>
  <si>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</si>
  <si>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</si>
  <si>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5. Do you already have a GLN code for every individual business location</t>
  </si>
  <si>
    <t>a. For how many individual business locations do you need a GLN code?</t>
  </si>
  <si>
    <t>Overview specific cost items:</t>
  </si>
  <si>
    <t>Amount</t>
  </si>
  <si>
    <t>Frequency</t>
  </si>
  <si>
    <t xml:space="preserve">Annual fee Membership contribution Agro CloSer                         </t>
  </si>
  <si>
    <t>yearly</t>
  </si>
  <si>
    <t>Annual fee membership AgroConnect</t>
  </si>
  <si>
    <t xml:space="preserve">Entrance fee Agro CloSer              </t>
  </si>
  <si>
    <t>one-off</t>
  </si>
  <si>
    <t xml:space="preserve">Connection via Websupplier / Webbuyer Portal </t>
  </si>
  <si>
    <t>Connection Agro CloSer platform:</t>
  </si>
  <si>
    <t xml:space="preserve">Operating costs Agro CloSer platform: </t>
  </si>
  <si>
    <t>monthly</t>
  </si>
  <si>
    <t>Entrance fee GLN code(s)</t>
  </si>
  <si>
    <t>Annual fee GLN code(s)</t>
  </si>
  <si>
    <t>Distinguish one-off / annual costs</t>
  </si>
  <si>
    <t>Total one-off costs</t>
  </si>
  <si>
    <t>total annual costs</t>
  </si>
  <si>
    <t>Track &amp; Trace Kostenplaatje Rekenhulp</t>
  </si>
  <si>
    <t xml:space="preserve">Eenmalige kosten </t>
  </si>
  <si>
    <t>Ongeacht type bedrijf</t>
  </si>
  <si>
    <t>Fabrikant</t>
  </si>
  <si>
    <t>Distributeur</t>
  </si>
  <si>
    <t xml:space="preserve">Kosten entreegeld Agro CloSer                                 </t>
  </si>
  <si>
    <t>Aansluiting via Websupplier / Webbuyer Portal</t>
  </si>
  <si>
    <t>Aansluiting Agro CloSer platform:</t>
  </si>
  <si>
    <r>
      <t xml:space="preserve">   EDI ORDER &amp; DESADV, </t>
    </r>
    <r>
      <rPr>
        <b/>
        <sz val="11"/>
        <color theme="1"/>
        <rFont val="Arial"/>
        <family val="2"/>
      </rPr>
      <t xml:space="preserve">Stichting Agro CloSer formaat 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</si>
  <si>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 xml:space="preserve">Stichting Agro CloSer formaat </t>
    </r>
  </si>
  <si>
    <t xml:space="preserve">   EDI ORDER &amp; DESADV, ander formaat </t>
  </si>
  <si>
    <t xml:space="preserve">   EDI per aanvullend berichttype, ander formaat </t>
  </si>
  <si>
    <t>GLN locatiecode</t>
  </si>
  <si>
    <t>Maandelijkse kosten</t>
  </si>
  <si>
    <t xml:space="preserve">Live environment light (WebSupplier / Webbuyer)                                                       </t>
  </si>
  <si>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</si>
  <si>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</si>
  <si>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</si>
  <si>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Jaarlijkse kosten</t>
  </si>
  <si>
    <t xml:space="preserve">Jaarlijkse kosten Deelnemersbijdrage Agro CloSer           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</si>
</sst>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1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7" fillId="0" borderId="0" xfId="0" applyFont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6" xfId="0" applyFont="1" applyBorder="1"/>
    <xf numFmtId="0" fontId="8" fillId="0" borderId="12" xfId="0" applyFont="1" applyBorder="1"/>
    <xf numFmtId="0" fontId="9" fillId="0" borderId="9" xfId="0" applyFont="1" applyBorder="1"/>
    <xf numFmtId="0" fontId="2" fillId="0" borderId="13" xfId="0" applyFont="1" applyBorder="1"/>
    <xf numFmtId="0" fontId="10" fillId="0" borderId="10" xfId="0" applyFont="1" applyBorder="1"/>
    <xf numFmtId="44" fontId="6" fillId="0" borderId="6" xfId="1" applyFont="1" applyBorder="1"/>
    <xf numFmtId="44" fontId="6" fillId="0" borderId="2" xfId="1" applyFont="1" applyBorder="1"/>
    <xf numFmtId="44" fontId="6" fillId="0" borderId="13" xfId="1" applyFont="1" applyBorder="1"/>
    <xf numFmtId="44" fontId="16" fillId="0" borderId="2" xfId="1" applyFont="1" applyBorder="1" applyAlignment="1">
      <alignment vertical="center"/>
    </xf>
    <xf numFmtId="44" fontId="16" fillId="0" borderId="2" xfId="1" applyFont="1" applyBorder="1"/>
    <xf numFmtId="44" fontId="6" fillId="0" borderId="9" xfId="1" applyFont="1" applyBorder="1"/>
    <xf numFmtId="44" fontId="6" fillId="0" borderId="10" xfId="1" applyFont="1" applyBorder="1"/>
    <xf numFmtId="0" fontId="10" fillId="0" borderId="11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15" xfId="0" applyFont="1" applyBorder="1" applyAlignment="1">
      <alignment horizontal="left" indent="1"/>
    </xf>
    <xf numFmtId="0" fontId="14" fillId="0" borderId="15" xfId="0" applyFont="1" applyBorder="1"/>
    <xf numFmtId="0" fontId="14" fillId="4" borderId="15" xfId="0" applyFont="1" applyFill="1" applyBorder="1" applyAlignment="1">
      <alignment horizontal="left" indent="1"/>
    </xf>
    <xf numFmtId="0" fontId="14" fillId="0" borderId="15" xfId="0" applyFont="1" applyBorder="1" applyAlignment="1">
      <alignment horizontal="left" indent="3"/>
    </xf>
    <xf numFmtId="0" fontId="15" fillId="4" borderId="20" xfId="0" applyFont="1" applyFill="1" applyBorder="1"/>
    <xf numFmtId="0" fontId="15" fillId="4" borderId="20" xfId="0" applyFont="1" applyFill="1" applyBorder="1" applyAlignment="1">
      <alignment horizontal="left"/>
    </xf>
    <xf numFmtId="0" fontId="14" fillId="4" borderId="17" xfId="0" applyFont="1" applyFill="1" applyBorder="1" applyAlignment="1">
      <alignment horizontal="left" indent="2"/>
    </xf>
    <xf numFmtId="0" fontId="13" fillId="5" borderId="14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14" xfId="0" applyFont="1" applyFill="1" applyBorder="1" applyAlignment="1">
      <alignment horizontal="right"/>
    </xf>
    <xf numFmtId="0" fontId="0" fillId="7" borderId="15" xfId="0" applyFill="1" applyBorder="1" applyAlignment="1">
      <alignment horizontal="left" indent="1"/>
    </xf>
    <xf numFmtId="0" fontId="0" fillId="7" borderId="16" xfId="0" applyFill="1" applyBorder="1" applyAlignment="1">
      <alignment horizontal="right"/>
    </xf>
    <xf numFmtId="0" fontId="0" fillId="7" borderId="17" xfId="0" applyFill="1" applyBorder="1" applyAlignment="1">
      <alignment horizontal="left" indent="1"/>
    </xf>
    <xf numFmtId="0" fontId="0" fillId="7" borderId="19" xfId="0" applyFill="1" applyBorder="1" applyAlignment="1">
      <alignment horizontal="right"/>
    </xf>
    <xf numFmtId="0" fontId="15" fillId="4" borderId="3" xfId="0" applyFont="1" applyFill="1" applyBorder="1"/>
    <xf numFmtId="0" fontId="0" fillId="0" borderId="15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18" xfId="1" applyNumberFormat="1" applyFont="1" applyFill="1" applyBorder="1" applyAlignment="1">
      <alignment horizontal="right"/>
    </xf>
    <xf numFmtId="164" fontId="0" fillId="4" borderId="22" xfId="1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4" borderId="22" xfId="0" applyNumberFormat="1" applyFill="1" applyBorder="1" applyAlignment="1">
      <alignment horizontal="right"/>
    </xf>
    <xf numFmtId="164" fontId="0" fillId="0" borderId="0" xfId="0" applyNumberFormat="1"/>
    <xf numFmtId="164" fontId="0" fillId="0" borderId="16" xfId="0" applyNumberFormat="1" applyBorder="1"/>
    <xf numFmtId="164" fontId="0" fillId="4" borderId="16" xfId="1" applyNumberFormat="1" applyFont="1" applyFill="1" applyBorder="1" applyAlignment="1">
      <alignment horizontal="right"/>
    </xf>
    <xf numFmtId="164" fontId="14" fillId="4" borderId="16" xfId="1" applyNumberFormat="1" applyFont="1" applyFill="1" applyBorder="1" applyAlignment="1">
      <alignment horizontal="right" indent="1"/>
    </xf>
    <xf numFmtId="164" fontId="0" fillId="4" borderId="16" xfId="0" applyNumberFormat="1" applyFill="1" applyBorder="1" applyAlignment="1">
      <alignment horizontal="right"/>
    </xf>
    <xf numFmtId="164" fontId="14" fillId="4" borderId="16" xfId="0" applyNumberFormat="1" applyFont="1" applyFill="1" applyBorder="1" applyAlignment="1">
      <alignment horizontal="right" indent="1"/>
    </xf>
    <xf numFmtId="164" fontId="0" fillId="4" borderId="19" xfId="0" applyNumberFormat="1" applyFill="1" applyBorder="1" applyAlignment="1">
      <alignment horizontal="right"/>
    </xf>
    <xf numFmtId="0" fontId="0" fillId="4" borderId="21" xfId="0" applyFill="1" applyBorder="1" applyAlignment="1">
      <alignment horizontal="left"/>
    </xf>
    <xf numFmtId="164" fontId="0" fillId="4" borderId="14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14" xfId="1" applyFont="1" applyFill="1" applyBorder="1" applyAlignment="1">
      <alignment horizontal="right"/>
    </xf>
    <xf numFmtId="44" fontId="0" fillId="7" borderId="19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0" xfId="0" applyFont="1" applyFill="1" applyBorder="1"/>
    <xf numFmtId="0" fontId="12" fillId="6" borderId="22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14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15" xfId="0" applyFont="1" applyFill="1" applyBorder="1" applyAlignment="1">
      <alignment horizontal="left" indent="2"/>
    </xf>
    <xf numFmtId="0" fontId="0" fillId="7" borderId="18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0" xfId="0" applyFont="1" applyFill="1" applyBorder="1"/>
    <xf numFmtId="0" fontId="12" fillId="3" borderId="22" xfId="0" applyFont="1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6" xfId="0" applyBorder="1"/>
    <xf numFmtId="0" fontId="0" fillId="4" borderId="16" xfId="0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4" borderId="19" xfId="0" applyFill="1" applyBorder="1" applyAlignment="1">
      <alignment horizontal="left"/>
    </xf>
    <xf numFmtId="0" fontId="2" fillId="0" borderId="23" xfId="0" applyFont="1" applyBorder="1"/>
    <xf numFmtId="44" fontId="6" fillId="0" borderId="23" xfId="1" applyFont="1" applyBorder="1"/>
    <xf numFmtId="0" fontId="14" fillId="4" borderId="17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4" fontId="6" fillId="8" borderId="9" xfId="1" applyFont="1" applyFill="1" applyBorder="1"/>
    <xf numFmtId="44" fontId="6" fillId="8" borderId="23" xfId="1" applyFont="1" applyFill="1" applyBorder="1"/>
    <xf numFmtId="164" fontId="0" fillId="4" borderId="1" xfId="1" applyNumberFormat="1" applyFont="1" applyFill="1" applyBorder="1" applyAlignment="1">
      <alignment horizontal="right"/>
    </xf>
    <xf numFmtId="164" fontId="0" fillId="4" borderId="25" xfId="0" applyNumberFormat="1" applyFill="1" applyBorder="1" applyAlignment="1">
      <alignment horizontal="right"/>
    </xf>
    <xf numFmtId="164" fontId="0" fillId="4" borderId="24" xfId="1" applyNumberFormat="1" applyFont="1" applyFill="1" applyBorder="1" applyAlignment="1">
      <alignment horizontal="right"/>
    </xf>
    <xf numFmtId="0" fontId="19" fillId="0" borderId="15" xfId="0" applyFont="1" applyBorder="1" applyAlignment="1">
      <alignment horizontal="left" wrapText="1"/>
    </xf>
    <xf numFmtId="3" fontId="0" fillId="4" borderId="19" xfId="0" applyNumberFormat="1" applyFill="1" applyBorder="1" applyAlignment="1">
      <alignment horizontal="left"/>
    </xf>
    <xf numFmtId="0" fontId="8" fillId="0" borderId="3" xfId="0" applyFont="1" applyBorder="1"/>
    <xf numFmtId="0" fontId="8" fillId="0" borderId="26" xfId="0" applyFont="1" applyBorder="1"/>
    <xf numFmtId="44" fontId="6" fillId="0" borderId="27" xfId="1" applyFont="1" applyBorder="1"/>
    <xf numFmtId="44" fontId="6" fillId="0" borderId="28" xfId="1" applyFont="1" applyBorder="1"/>
    <xf numFmtId="44" fontId="6" fillId="0" borderId="29" xfId="1" applyFont="1" applyBorder="1"/>
    <xf numFmtId="44" fontId="6" fillId="0" borderId="30" xfId="1" applyFont="1" applyBorder="1"/>
    <xf numFmtId="44" fontId="6" fillId="0" borderId="31" xfId="1" applyFont="1" applyBorder="1"/>
    <xf numFmtId="44" fontId="6" fillId="0" borderId="29" xfId="1" applyFont="1" applyBorder="1" applyAlignment="1">
      <alignment horizontal="right"/>
    </xf>
    <xf numFmtId="44" fontId="6" fillId="0" borderId="32" xfId="1" applyFont="1" applyBorder="1"/>
    <xf numFmtId="44" fontId="1" fillId="0" borderId="7" xfId="0" applyNumberFormat="1" applyFont="1" applyBorder="1"/>
    <xf numFmtId="44" fontId="1" fillId="0" borderId="2" xfId="0" applyNumberFormat="1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0" fontId="1" fillId="0" borderId="33" xfId="0" applyFont="1" applyBorder="1"/>
    <xf numFmtId="0" fontId="1" fillId="0" borderId="34" xfId="0" applyFont="1" applyBorder="1"/>
    <xf numFmtId="0" fontId="20" fillId="0" borderId="12" xfId="0" applyFont="1" applyBorder="1"/>
    <xf numFmtId="0" fontId="20" fillId="0" borderId="11" xfId="0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66FFFF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26" bestFit="1" customWidth="1"/>
    <col min="3" max="3" width="41.125" style="26" customWidth="1"/>
    <col min="4" max="4" width="74.5" style="73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78" t="s">
        <v>0</v>
      </c>
      <c r="B2" s="79" t="s">
        <v>1</v>
      </c>
      <c r="C2" s="34" t="s">
        <v>2</v>
      </c>
    </row>
    <row r="3" spans="1:5" ht="17.25" thickBot="1" x14ac:dyDescent="0.35">
      <c r="A3" s="27"/>
      <c r="B3" s="36"/>
      <c r="C3" s="35"/>
    </row>
    <row r="4" spans="1:5" ht="17.25" thickBot="1" x14ac:dyDescent="0.35">
      <c r="A4" s="31" t="s">
        <v>3</v>
      </c>
      <c r="B4" s="80" t="s">
        <v>4</v>
      </c>
      <c r="C4" s="48">
        <f>IF(B4="-",0,IF(B4="Manufacturer",Resultaat!C4,Resultaat!D4))</f>
        <v>0</v>
      </c>
      <c r="D4" s="89" t="str">
        <f>IF(B4="-","Please fill in what applies to you","")</f>
        <v>Please fill in what applies to you</v>
      </c>
    </row>
    <row r="5" spans="1:5" ht="17.25" thickBot="1" x14ac:dyDescent="0.35">
      <c r="A5" s="28"/>
      <c r="B5" s="36"/>
      <c r="C5" s="49"/>
    </row>
    <row r="6" spans="1:5" ht="17.25" thickBot="1" x14ac:dyDescent="0.35">
      <c r="A6" s="32" t="s">
        <v>5</v>
      </c>
      <c r="B6" s="80" t="s">
        <v>4</v>
      </c>
      <c r="C6" s="50">
        <f>IF(B6="Yes",Resultaat!B5,0)</f>
        <v>0</v>
      </c>
      <c r="D6" s="90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1"/>
    </row>
    <row r="8" spans="1:5" x14ac:dyDescent="0.3">
      <c r="A8" s="44" t="s">
        <v>6</v>
      </c>
      <c r="B8" s="81" t="s">
        <v>4</v>
      </c>
      <c r="C8" s="59"/>
      <c r="D8" s="89" t="str">
        <f>IF(AND(B4&lt;&gt;"-",B6="Yes"),"",IF(AND(B8="-",B4&lt;&gt;"-",B6&lt;&gt;"-"),"Please fill in what applies to you",""))</f>
        <v/>
      </c>
    </row>
    <row r="9" spans="1:5" x14ac:dyDescent="0.3">
      <c r="A9" s="45"/>
      <c r="B9" s="82"/>
      <c r="C9" s="52"/>
    </row>
    <row r="10" spans="1:5" x14ac:dyDescent="0.3">
      <c r="A10" s="29" t="s">
        <v>7</v>
      </c>
      <c r="B10" s="83" t="s">
        <v>4</v>
      </c>
      <c r="C10" s="53">
        <f>IF(B10="Yes",Resultaat!B7,0)</f>
        <v>0</v>
      </c>
      <c r="D10" s="89" t="str">
        <f>IF(AND(B10="-",OR(B8="Agro CloSer format only",B8="Agro CloSer format and other format")),"Please fill in what applies to you","")</f>
        <v/>
      </c>
      <c r="E10" s="63"/>
    </row>
    <row r="11" spans="1:5" x14ac:dyDescent="0.3">
      <c r="A11" s="29" t="s">
        <v>8</v>
      </c>
      <c r="B11" s="83" t="s">
        <v>4</v>
      </c>
      <c r="C11" s="54"/>
      <c r="D11" s="89" t="str">
        <f>IF(AND(B10&lt;&gt;"-",OR(B8="Agro CloSer format only",B8="Agro CloSer format and other format"),B11="-"),"Please fill in what applies to you","")</f>
        <v/>
      </c>
    </row>
    <row r="12" spans="1:5" x14ac:dyDescent="0.3">
      <c r="A12" s="75" t="s">
        <v>9</v>
      </c>
      <c r="B12" s="83"/>
      <c r="C12" s="53">
        <f>B12*Resultaat!B8</f>
        <v>0</v>
      </c>
      <c r="D12" s="89" t="str">
        <f>IF(AND(B11="Yes",B12=""),"Please fill in the number of messages","")</f>
        <v/>
      </c>
      <c r="E12" s="60"/>
    </row>
    <row r="13" spans="1:5" x14ac:dyDescent="0.3">
      <c r="A13" s="30"/>
      <c r="B13" s="84"/>
      <c r="C13" s="49"/>
      <c r="E13" s="62"/>
    </row>
    <row r="14" spans="1:5" x14ac:dyDescent="0.3">
      <c r="A14" s="29" t="s">
        <v>10</v>
      </c>
      <c r="B14" s="83" t="s">
        <v>4</v>
      </c>
      <c r="C14" s="55">
        <f>IF(B14="Yes",Resultaat!B9,0)</f>
        <v>0</v>
      </c>
      <c r="D14" s="89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1"/>
    </row>
    <row r="15" spans="1:5" x14ac:dyDescent="0.3">
      <c r="A15" s="29" t="s">
        <v>11</v>
      </c>
      <c r="B15" s="83" t="s">
        <v>4</v>
      </c>
      <c r="C15" s="56"/>
      <c r="D15" s="89" t="str">
        <f>IF(AND(B14&lt;&gt;"-",B15="-"),"Please fill in what applies to you","")</f>
        <v/>
      </c>
      <c r="E15" s="61"/>
    </row>
    <row r="16" spans="1:5" ht="17.25" thickBot="1" x14ac:dyDescent="0.35">
      <c r="A16" s="33" t="s">
        <v>12</v>
      </c>
      <c r="B16" s="85"/>
      <c r="C16" s="57">
        <f>B16*Resultaat!B10</f>
        <v>0</v>
      </c>
      <c r="D16" s="89" t="str">
        <f>IF(AND(B15="Yes",B16=""),"Please fill in the number of messages","")</f>
        <v/>
      </c>
      <c r="E16" s="62"/>
    </row>
    <row r="17" spans="1:5" ht="17.25" thickBot="1" x14ac:dyDescent="0.35">
      <c r="A17" s="30"/>
      <c r="B17" s="36"/>
      <c r="C17" s="74"/>
      <c r="E17" s="61"/>
    </row>
    <row r="18" spans="1:5" ht="17.25" thickBot="1" x14ac:dyDescent="0.35">
      <c r="A18" s="32" t="s">
        <v>13</v>
      </c>
      <c r="B18" s="58" t="s">
        <v>4</v>
      </c>
      <c r="C18" s="95">
        <f>IF(B6="Yes",50,IF(AND(B18="&lt;1.000",B6="Yes"),Resultaat!B14,IF(AND(B18="&lt;1.000",B6="No"),Resultaat!B15,IF(B18="1.000 - 2.500",Resultaat!B16,IF(B18="&gt;2.500",Resultaat!B17,0)))))</f>
        <v>0</v>
      </c>
      <c r="D18" s="96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1"/>
    </row>
    <row r="19" spans="1:5" ht="17.25" thickBot="1" x14ac:dyDescent="0.35">
      <c r="A19" s="3"/>
      <c r="E19" s="62"/>
    </row>
    <row r="20" spans="1:5" x14ac:dyDescent="0.3">
      <c r="A20" s="44" t="s">
        <v>14</v>
      </c>
      <c r="B20" s="81" t="s">
        <v>4</v>
      </c>
      <c r="C20" s="93"/>
      <c r="D20" s="89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1"/>
    </row>
    <row r="21" spans="1:5" ht="17.25" thickBot="1" x14ac:dyDescent="0.35">
      <c r="A21" s="88" t="s">
        <v>15</v>
      </c>
      <c r="B21" s="97"/>
      <c r="C21" s="94">
        <f>IF(B20&lt;&gt;"No",0,Resultaat!B11+Resultaat!B21)</f>
        <v>0</v>
      </c>
      <c r="D21" s="89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62"/>
    </row>
    <row r="22" spans="1:5" x14ac:dyDescent="0.3">
      <c r="A22" s="3"/>
      <c r="E22" s="62"/>
    </row>
    <row r="23" spans="1:5" x14ac:dyDescent="0.3">
      <c r="A23" s="3"/>
      <c r="E23" s="62"/>
    </row>
    <row r="24" spans="1:5" x14ac:dyDescent="0.3">
      <c r="A24" s="3"/>
      <c r="E24" s="62"/>
    </row>
    <row r="25" spans="1:5" x14ac:dyDescent="0.3">
      <c r="A25" s="3"/>
      <c r="E25" s="62"/>
    </row>
    <row r="26" spans="1:5" ht="17.25" thickBot="1" x14ac:dyDescent="0.35">
      <c r="E26" s="61"/>
    </row>
    <row r="27" spans="1:5" ht="17.25" thickBot="1" x14ac:dyDescent="0.35">
      <c r="A27" s="37" t="s">
        <v>16</v>
      </c>
      <c r="B27" s="38" t="s">
        <v>17</v>
      </c>
      <c r="C27" s="38"/>
      <c r="D27" s="39" t="s">
        <v>18</v>
      </c>
      <c r="E27" s="61"/>
    </row>
    <row r="28" spans="1:5" x14ac:dyDescent="0.3">
      <c r="A28" s="65" t="s">
        <v>19</v>
      </c>
      <c r="B28" s="71">
        <f>Resultaat!B20</f>
        <v>550</v>
      </c>
      <c r="C28" s="77"/>
      <c r="D28" s="72" t="s">
        <v>20</v>
      </c>
      <c r="E28" s="61"/>
    </row>
    <row r="29" spans="1:5" x14ac:dyDescent="0.3">
      <c r="A29" s="40" t="s">
        <v>21</v>
      </c>
      <c r="B29" s="46" t="e">
        <f>Resultaat!#REF!</f>
        <v>#REF!</v>
      </c>
      <c r="C29" s="68"/>
      <c r="D29" s="41" t="s">
        <v>20</v>
      </c>
      <c r="E29" s="61"/>
    </row>
    <row r="30" spans="1:5" x14ac:dyDescent="0.3">
      <c r="A30" s="40" t="s">
        <v>22</v>
      </c>
      <c r="B30" s="46">
        <f>C4</f>
        <v>0</v>
      </c>
      <c r="C30" s="68"/>
      <c r="D30" s="41" t="s">
        <v>23</v>
      </c>
    </row>
    <row r="31" spans="1:5" x14ac:dyDescent="0.3">
      <c r="A31" s="40" t="s">
        <v>24</v>
      </c>
      <c r="B31" s="46">
        <f>C6</f>
        <v>0</v>
      </c>
      <c r="C31" s="68"/>
      <c r="D31" s="41" t="s">
        <v>23</v>
      </c>
      <c r="E31" s="64"/>
    </row>
    <row r="32" spans="1:5" x14ac:dyDescent="0.3">
      <c r="A32" s="40" t="s">
        <v>25</v>
      </c>
      <c r="B32" s="46">
        <f>C10+C12+C14+C16</f>
        <v>0</v>
      </c>
      <c r="C32" s="68"/>
      <c r="D32" s="41" t="s">
        <v>23</v>
      </c>
    </row>
    <row r="33" spans="1:4" x14ac:dyDescent="0.3">
      <c r="A33" s="40" t="s">
        <v>26</v>
      </c>
      <c r="B33" s="46">
        <f>C18</f>
        <v>0</v>
      </c>
      <c r="C33" s="68"/>
      <c r="D33" s="41" t="s">
        <v>27</v>
      </c>
    </row>
    <row r="34" spans="1:4" x14ac:dyDescent="0.3">
      <c r="A34" s="40" t="s">
        <v>28</v>
      </c>
      <c r="B34" s="46">
        <f>Resultaat!B11</f>
        <v>0</v>
      </c>
      <c r="C34" s="68"/>
      <c r="D34" s="41" t="s">
        <v>23</v>
      </c>
    </row>
    <row r="35" spans="1:4" ht="17.25" thickBot="1" x14ac:dyDescent="0.35">
      <c r="A35" s="42" t="s">
        <v>29</v>
      </c>
      <c r="B35" s="47">
        <f>Resultaat!B21</f>
        <v>0</v>
      </c>
      <c r="C35" s="76"/>
      <c r="D35" s="43" t="s">
        <v>20</v>
      </c>
    </row>
    <row r="37" spans="1:4" ht="17.25" thickBot="1" x14ac:dyDescent="0.35"/>
    <row r="38" spans="1:4" ht="17.25" thickBot="1" x14ac:dyDescent="0.35">
      <c r="A38" s="69" t="s">
        <v>30</v>
      </c>
      <c r="B38" s="70" t="s">
        <v>17</v>
      </c>
    </row>
    <row r="39" spans="1:4" x14ac:dyDescent="0.3">
      <c r="A39" s="65" t="s">
        <v>31</v>
      </c>
      <c r="B39" s="66">
        <f>B30+B31+B32+B34</f>
        <v>0</v>
      </c>
    </row>
    <row r="40" spans="1:4" ht="17.25" thickBot="1" x14ac:dyDescent="0.35">
      <c r="A40" s="42" t="s">
        <v>32</v>
      </c>
      <c r="B40" s="67" t="e">
        <f>B28+B29+B35+(B33*12)</f>
        <v>#REF!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zoomScale="86" zoomScaleNormal="86" workbookViewId="0">
      <selection activeCell="G31" sqref="G31"/>
    </sheetView>
  </sheetViews>
  <sheetFormatPr defaultRowHeight="16.5" x14ac:dyDescent="0.3"/>
  <cols>
    <col min="1" max="1" width="60.75" customWidth="1"/>
    <col min="2" max="2" width="21.25" bestFit="1" customWidth="1"/>
    <col min="3" max="3" width="11.625" bestFit="1" customWidth="1"/>
    <col min="4" max="4" width="12" customWidth="1"/>
    <col min="5" max="5" width="11" bestFit="1" customWidth="1"/>
    <col min="6" max="6" width="11.625" bestFit="1" customWidth="1"/>
    <col min="7" max="7" width="11" bestFit="1" customWidth="1"/>
    <col min="8" max="8" width="11.625" bestFit="1" customWidth="1"/>
  </cols>
  <sheetData>
    <row r="1" spans="1:6" ht="21" thickBot="1" x14ac:dyDescent="0.35">
      <c r="A1" s="2" t="s">
        <v>33</v>
      </c>
      <c r="B1" s="1"/>
      <c r="C1" s="115">
        <v>2025</v>
      </c>
      <c r="D1" s="115"/>
      <c r="E1" s="116">
        <v>2026</v>
      </c>
      <c r="F1" s="116"/>
    </row>
    <row r="2" spans="1:6" ht="17.25" thickBot="1" x14ac:dyDescent="0.35">
      <c r="A2" s="4"/>
      <c r="B2" s="5"/>
      <c r="C2" s="5"/>
      <c r="D2" s="98"/>
      <c r="E2" s="111"/>
      <c r="F2" s="112"/>
    </row>
    <row r="3" spans="1:6" ht="17.25" thickBot="1" x14ac:dyDescent="0.35">
      <c r="A3" s="21" t="s">
        <v>34</v>
      </c>
      <c r="B3" s="113" t="s">
        <v>35</v>
      </c>
      <c r="C3" s="10" t="s">
        <v>36</v>
      </c>
      <c r="D3" s="99" t="s">
        <v>37</v>
      </c>
      <c r="E3" s="114" t="s">
        <v>36</v>
      </c>
      <c r="F3" s="113" t="s">
        <v>37</v>
      </c>
    </row>
    <row r="4" spans="1:6" x14ac:dyDescent="0.3">
      <c r="A4" s="22" t="s">
        <v>38</v>
      </c>
      <c r="B4" s="14"/>
      <c r="C4" s="14">
        <v>1900</v>
      </c>
      <c r="D4" s="101">
        <v>500</v>
      </c>
      <c r="E4" s="107">
        <v>2750</v>
      </c>
      <c r="F4" s="15">
        <v>750</v>
      </c>
    </row>
    <row r="5" spans="1:6" x14ac:dyDescent="0.3">
      <c r="A5" s="23" t="s">
        <v>39</v>
      </c>
      <c r="B5" s="15">
        <v>3145</v>
      </c>
      <c r="C5" s="20"/>
      <c r="D5" s="101"/>
      <c r="E5" s="107"/>
      <c r="F5" s="108"/>
    </row>
    <row r="6" spans="1:6" x14ac:dyDescent="0.3">
      <c r="A6" s="23" t="s">
        <v>40</v>
      </c>
      <c r="B6" s="15"/>
      <c r="C6" s="15"/>
      <c r="D6" s="102"/>
      <c r="E6" s="107"/>
      <c r="F6" s="108"/>
    </row>
    <row r="7" spans="1:6" x14ac:dyDescent="0.3">
      <c r="A7" s="23" t="s">
        <v>41</v>
      </c>
      <c r="B7" s="15">
        <v>3145</v>
      </c>
      <c r="C7" s="15"/>
      <c r="D7" s="102"/>
      <c r="E7" s="107"/>
      <c r="F7" s="108"/>
    </row>
    <row r="8" spans="1:6" ht="16.5" customHeight="1" x14ac:dyDescent="0.3">
      <c r="A8" s="24" t="s">
        <v>42</v>
      </c>
      <c r="B8" s="15">
        <v>807</v>
      </c>
      <c r="C8" s="15"/>
      <c r="D8" s="102"/>
      <c r="E8" s="107"/>
      <c r="F8" s="108"/>
    </row>
    <row r="9" spans="1:6" ht="16.5" customHeight="1" x14ac:dyDescent="0.3">
      <c r="A9" s="23" t="s">
        <v>43</v>
      </c>
      <c r="B9" s="15">
        <v>6370</v>
      </c>
      <c r="C9" s="15"/>
      <c r="D9" s="102"/>
      <c r="E9" s="107"/>
      <c r="F9" s="108"/>
    </row>
    <row r="10" spans="1:6" ht="16.5" customHeight="1" x14ac:dyDescent="0.3">
      <c r="A10" s="23" t="s">
        <v>44</v>
      </c>
      <c r="B10" s="15">
        <v>3145</v>
      </c>
      <c r="C10" s="15"/>
      <c r="D10" s="102"/>
      <c r="E10" s="107"/>
      <c r="F10" s="108"/>
    </row>
    <row r="11" spans="1:6" ht="16.5" customHeight="1" thickBot="1" x14ac:dyDescent="0.35">
      <c r="A11" s="25" t="s">
        <v>45</v>
      </c>
      <c r="B11" s="91">
        <f>IF(OR(Vragenlijst!B21=1,Vragenlijst!B21=10),50,IF(Vragenlijst!B21=100,75,IF(Vragenlijst!B21=1000,125,IF(Vragenlijst!B21=10000,255,0))))</f>
        <v>0</v>
      </c>
      <c r="C11" s="19"/>
      <c r="D11" s="103"/>
      <c r="E11" s="107"/>
      <c r="F11" s="108"/>
    </row>
    <row r="12" spans="1:6" ht="17.25" thickBot="1" x14ac:dyDescent="0.35">
      <c r="A12" s="12"/>
      <c r="B12" s="16"/>
      <c r="C12" s="16"/>
      <c r="D12" s="104"/>
      <c r="E12" s="107"/>
      <c r="F12" s="108"/>
    </row>
    <row r="13" spans="1:6" x14ac:dyDescent="0.3">
      <c r="A13" s="9" t="s">
        <v>46</v>
      </c>
      <c r="B13" s="14"/>
      <c r="C13" s="14"/>
      <c r="D13" s="100"/>
      <c r="E13" s="107"/>
      <c r="F13" s="108"/>
    </row>
    <row r="14" spans="1:6" x14ac:dyDescent="0.3">
      <c r="A14" s="7" t="s">
        <v>47</v>
      </c>
      <c r="B14" s="17">
        <v>54</v>
      </c>
      <c r="C14" s="15"/>
      <c r="D14" s="105"/>
      <c r="E14" s="107"/>
      <c r="F14" s="108"/>
    </row>
    <row r="15" spans="1:6" x14ac:dyDescent="0.3">
      <c r="A15" s="8" t="s">
        <v>48</v>
      </c>
      <c r="B15" s="18">
        <v>108</v>
      </c>
      <c r="C15" s="15"/>
      <c r="D15" s="105"/>
      <c r="E15" s="107"/>
      <c r="F15" s="108"/>
    </row>
    <row r="16" spans="1:6" x14ac:dyDescent="0.3">
      <c r="A16" s="7" t="s">
        <v>49</v>
      </c>
      <c r="B16" s="17">
        <v>215</v>
      </c>
      <c r="C16" s="15"/>
      <c r="D16" s="105"/>
      <c r="E16" s="107"/>
      <c r="F16" s="108"/>
    </row>
    <row r="17" spans="1:6" x14ac:dyDescent="0.3">
      <c r="A17" s="7" t="s">
        <v>50</v>
      </c>
      <c r="B17" s="17">
        <v>538</v>
      </c>
      <c r="C17" s="15"/>
      <c r="D17" s="105"/>
      <c r="E17" s="107"/>
      <c r="F17" s="108"/>
    </row>
    <row r="18" spans="1:6" ht="17.25" thickBot="1" x14ac:dyDescent="0.35">
      <c r="A18" s="11"/>
      <c r="B18" s="19"/>
      <c r="C18" s="19"/>
      <c r="D18" s="103"/>
      <c r="E18" s="107"/>
      <c r="F18" s="108"/>
    </row>
    <row r="19" spans="1:6" x14ac:dyDescent="0.3">
      <c r="A19" s="13" t="s">
        <v>51</v>
      </c>
      <c r="B19" s="20"/>
      <c r="C19" s="20"/>
      <c r="D19" s="101"/>
      <c r="E19" s="107"/>
      <c r="F19" s="108"/>
    </row>
    <row r="20" spans="1:6" x14ac:dyDescent="0.3">
      <c r="A20" s="6" t="s">
        <v>52</v>
      </c>
      <c r="B20" s="15">
        <v>550</v>
      </c>
      <c r="C20" s="15"/>
      <c r="D20" s="102"/>
      <c r="E20" s="107"/>
      <c r="F20" s="108"/>
    </row>
    <row r="21" spans="1:6" ht="17.25" thickBot="1" x14ac:dyDescent="0.35">
      <c r="A21" s="86" t="s">
        <v>45</v>
      </c>
      <c r="B21" s="92">
        <f>IF(Vragenlijst!B21=1,25,IF(Vragenlijst!B21=10,50,IF(Vragenlijst!B21=100,100,IF(Vragenlijst!B21=1000,150,IF(Vragenlijst!B21=10000,300,0)))))</f>
        <v>0</v>
      </c>
      <c r="C21" s="87"/>
      <c r="D21" s="106"/>
      <c r="E21" s="109"/>
      <c r="F21" s="110"/>
    </row>
    <row r="22" spans="1:6" x14ac:dyDescent="0.3">
      <c r="A22" s="1"/>
      <c r="B22" s="1"/>
      <c r="C22" s="1"/>
      <c r="D22" s="1"/>
    </row>
    <row r="23" spans="1:6" x14ac:dyDescent="0.3">
      <c r="A23" s="1"/>
      <c r="B23" s="1"/>
      <c r="C23" s="1"/>
      <c r="D23" s="1"/>
    </row>
    <row r="24" spans="1:6" x14ac:dyDescent="0.3">
      <c r="A24" s="1"/>
      <c r="B24" s="1"/>
      <c r="C24" s="1"/>
      <c r="D24" s="1"/>
    </row>
    <row r="25" spans="1:6" x14ac:dyDescent="0.3">
      <c r="A25" s="1"/>
      <c r="B25" s="1"/>
      <c r="C25" s="1"/>
      <c r="D25" s="1"/>
    </row>
    <row r="26" spans="1:6" x14ac:dyDescent="0.3">
      <c r="A26" s="1"/>
      <c r="B26" s="1"/>
      <c r="C26" s="1"/>
      <c r="D26" s="1"/>
    </row>
    <row r="27" spans="1:6" x14ac:dyDescent="0.3">
      <c r="A27" s="1"/>
      <c r="B27" s="1"/>
      <c r="C27" s="1"/>
      <c r="D27" s="1"/>
    </row>
    <row r="28" spans="1:6" x14ac:dyDescent="0.3">
      <c r="A28" s="1"/>
      <c r="B28" s="1"/>
      <c r="C28" s="1"/>
      <c r="D28" s="1"/>
    </row>
  </sheetData>
  <autoFilter ref="A2:D20" xr:uid="{00000000-0009-0000-0000-000001000000}"/>
  <mergeCells count="2">
    <mergeCell ref="C1:D1"/>
    <mergeCell ref="E1:F1"/>
  </mergeCells>
  <printOptions headings="1" gridLines="1"/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d7b29e4653cb6f3e578ad507e8a7e24a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208840e00f33804d192bc4244abf0ae9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Props1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4A6A6-FC37-4D1B-B770-08052D386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B1E82D-876B-4A4B-9813-CAFB0A382128}">
  <ds:schemaRefs>
    <ds:schemaRef ds:uri="http://schemas.microsoft.com/office/2006/documentManagement/types"/>
    <ds:schemaRef ds:uri="http://purl.org/dc/terms/"/>
    <ds:schemaRef ds:uri="http://www.w3.org/XML/1998/namespace"/>
    <ds:schemaRef ds:uri="cd126266-8c3a-401f-9773-74396daf6ba8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Manager/>
  <Company>Bayer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Wytse Buma</dc:creator>
  <cp:keywords/>
  <dc:description/>
  <cp:lastModifiedBy>Varenkamp, Anne-Marie</cp:lastModifiedBy>
  <cp:revision/>
  <cp:lastPrinted>2026-01-12T10:57:14Z</cp:lastPrinted>
  <dcterms:created xsi:type="dcterms:W3CDTF">2019-04-02T07:42:49Z</dcterms:created>
  <dcterms:modified xsi:type="dcterms:W3CDTF">2026-01-12T11:02:37Z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